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875" yWindow="-75" windowWidth="12765" windowHeight="11640"/>
  </bookViews>
  <sheets>
    <sheet name="Бр" sheetId="1" r:id="rId1"/>
    <sheet name="Показатели Бр" sheetId="5" r:id="rId2"/>
    <sheet name="Поселения" sheetId="4" r:id="rId3"/>
    <sheet name="Показатели поселения" sheetId="8" r:id="rId4"/>
  </sheets>
  <definedNames>
    <definedName name="_GoBack" localSheetId="3">'Показатели поселения'!#REF!</definedName>
    <definedName name="_xlnm._FilterDatabase" localSheetId="3" hidden="1">'Показатели поселения'!$A$4:$H$138</definedName>
    <definedName name="_xlnm.Print_Titles" localSheetId="0">Бр!$4:$7</definedName>
    <definedName name="_xlnm.Print_Titles" localSheetId="2">Поселения!$4:$6</definedName>
    <definedName name="_xlnm.Print_Area" localSheetId="0">Бр!$A$1:$U$306</definedName>
    <definedName name="_xlnm.Print_Area" localSheetId="1">'Показатели Бр'!$A$1:$H$208</definedName>
    <definedName name="_xlnm.Print_Area" localSheetId="3">'Показатели поселения'!$A$1:$H$141</definedName>
    <definedName name="_xlnm.Print_Area" localSheetId="2">Поселения!$A$1:$Q$159</definedName>
  </definedNames>
  <calcPr calcId="145621"/>
</workbook>
</file>

<file path=xl/calcChain.xml><?xml version="1.0" encoding="utf-8"?>
<calcChain xmlns="http://schemas.openxmlformats.org/spreadsheetml/2006/main">
  <c r="F134" i="1" l="1"/>
  <c r="G134" i="1"/>
  <c r="D134" i="1"/>
  <c r="E134" i="1"/>
  <c r="C140" i="1"/>
  <c r="H127" i="1"/>
  <c r="H126" i="1"/>
  <c r="K122" i="1"/>
  <c r="K121" i="1" s="1"/>
  <c r="L122" i="1"/>
  <c r="L121" i="1" s="1"/>
  <c r="J122" i="1"/>
  <c r="F122" i="1"/>
  <c r="F121" i="1" s="1"/>
  <c r="G122" i="1"/>
  <c r="G121" i="1" s="1"/>
  <c r="C123" i="1"/>
  <c r="C124" i="1"/>
  <c r="C127" i="1"/>
  <c r="D218" i="1"/>
  <c r="C219" i="1"/>
  <c r="I216" i="1"/>
  <c r="J216" i="1"/>
  <c r="K216" i="1"/>
  <c r="D216" i="1"/>
  <c r="O106" i="4" l="1"/>
  <c r="N106" i="4"/>
  <c r="H106" i="4"/>
  <c r="C106" i="4"/>
  <c r="I28" i="4"/>
  <c r="P24" i="4"/>
  <c r="O24" i="4"/>
  <c r="N24" i="4"/>
  <c r="H24" i="4"/>
  <c r="C24" i="4"/>
  <c r="N9" i="4"/>
  <c r="N11" i="4"/>
  <c r="N12" i="4"/>
  <c r="N13" i="4"/>
  <c r="N14" i="4"/>
  <c r="L10" i="4"/>
  <c r="M24" i="4" l="1"/>
  <c r="C195" i="1"/>
  <c r="H264" i="1" l="1"/>
  <c r="H265" i="1"/>
  <c r="I259" i="1"/>
  <c r="D259" i="1"/>
  <c r="O263" i="1"/>
  <c r="P263" i="1"/>
  <c r="O262" i="1"/>
  <c r="P262" i="1"/>
  <c r="H262" i="1"/>
  <c r="H263" i="1"/>
  <c r="C262" i="1"/>
  <c r="C263" i="1"/>
  <c r="I207" i="1"/>
  <c r="J207" i="1"/>
  <c r="K207" i="1"/>
  <c r="L207" i="1"/>
  <c r="I199" i="1"/>
  <c r="F207" i="1"/>
  <c r="G207" i="1"/>
  <c r="E207" i="1"/>
  <c r="E199" i="1" s="1"/>
  <c r="D207" i="1"/>
  <c r="D199" i="1" s="1"/>
  <c r="D198" i="1" s="1"/>
  <c r="C206" i="1"/>
  <c r="C210" i="1"/>
  <c r="H170" i="1"/>
  <c r="L157" i="1"/>
  <c r="H169" i="1"/>
  <c r="H168" i="1"/>
  <c r="H167" i="1"/>
  <c r="H166" i="1"/>
  <c r="H164" i="1"/>
  <c r="H162" i="1"/>
  <c r="H161" i="1"/>
  <c r="H160" i="1"/>
  <c r="H159" i="1"/>
  <c r="H158" i="1"/>
  <c r="D54" i="1"/>
  <c r="J249" i="1"/>
  <c r="T255" i="1"/>
  <c r="S255" i="1"/>
  <c r="R255" i="1"/>
  <c r="Q255" i="1"/>
  <c r="P255" i="1"/>
  <c r="O255" i="1"/>
  <c r="C255" i="1"/>
  <c r="N255" i="1" s="1"/>
  <c r="I198" i="1" l="1"/>
  <c r="H207" i="1"/>
  <c r="C207" i="1"/>
  <c r="M255" i="1"/>
  <c r="I93" i="1"/>
  <c r="J93" i="1"/>
  <c r="Q105" i="1"/>
  <c r="Q106" i="1"/>
  <c r="P105" i="1"/>
  <c r="P106" i="1"/>
  <c r="O105" i="1"/>
  <c r="O106" i="1"/>
  <c r="S105" i="1"/>
  <c r="T105" i="1"/>
  <c r="R105" i="1"/>
  <c r="H105" i="1"/>
  <c r="H106" i="1"/>
  <c r="C105" i="1"/>
  <c r="H97" i="1"/>
  <c r="C97" i="1"/>
  <c r="C98" i="1"/>
  <c r="H88" i="1"/>
  <c r="H89" i="1"/>
  <c r="H90" i="1"/>
  <c r="T88" i="1"/>
  <c r="T89" i="1"/>
  <c r="T90" i="1"/>
  <c r="S88" i="1"/>
  <c r="S89" i="1"/>
  <c r="S90" i="1"/>
  <c r="R88" i="1"/>
  <c r="R89" i="1"/>
  <c r="R90" i="1"/>
  <c r="Q88" i="1"/>
  <c r="Q89" i="1"/>
  <c r="Q90" i="1"/>
  <c r="P88" i="1"/>
  <c r="P89" i="1"/>
  <c r="P90" i="1"/>
  <c r="O88" i="1"/>
  <c r="O89" i="1"/>
  <c r="C89" i="1"/>
  <c r="C88" i="1"/>
  <c r="C90" i="1"/>
  <c r="M105" i="1" l="1"/>
  <c r="N89" i="1"/>
  <c r="N105" i="1"/>
  <c r="M88" i="1"/>
  <c r="N88" i="1"/>
  <c r="M89" i="1"/>
  <c r="H239" i="1" l="1"/>
  <c r="H234" i="1"/>
  <c r="H235" i="1"/>
  <c r="H236" i="1"/>
  <c r="C235" i="1"/>
  <c r="C236" i="1"/>
  <c r="D234" i="1"/>
  <c r="O234" i="1" s="1"/>
  <c r="M236" i="1" l="1"/>
  <c r="M235" i="1"/>
  <c r="C234" i="1"/>
  <c r="N234" i="1" s="1"/>
  <c r="P234" i="1"/>
  <c r="M234" i="1" l="1"/>
  <c r="L146" i="1"/>
  <c r="G146" i="1"/>
  <c r="F10" i="1"/>
  <c r="F9" i="1" s="1"/>
  <c r="F27" i="1"/>
  <c r="F31" i="1"/>
  <c r="F35" i="1"/>
  <c r="F34" i="1" s="1"/>
  <c r="F41" i="1"/>
  <c r="F26" i="1" l="1"/>
  <c r="H38" i="1"/>
  <c r="H40" i="1"/>
  <c r="H37" i="1"/>
  <c r="H36" i="1"/>
  <c r="H33" i="1"/>
  <c r="H32" i="1"/>
  <c r="H30" i="1"/>
  <c r="H28" i="1"/>
  <c r="K27" i="1"/>
  <c r="L27" i="1"/>
  <c r="L26" i="1" s="1"/>
  <c r="C40" i="1"/>
  <c r="E50" i="1"/>
  <c r="F50" i="1"/>
  <c r="H48" i="1"/>
  <c r="H49" i="1"/>
  <c r="D45" i="1"/>
  <c r="C48" i="1"/>
  <c r="C49" i="1"/>
  <c r="O44" i="1"/>
  <c r="P44" i="1"/>
  <c r="Q44" i="1"/>
  <c r="R44" i="1"/>
  <c r="S44" i="1"/>
  <c r="T44" i="1"/>
  <c r="H44" i="1"/>
  <c r="J41" i="1"/>
  <c r="K41" i="1"/>
  <c r="I41" i="1"/>
  <c r="E41" i="1"/>
  <c r="G41" i="1"/>
  <c r="D41" i="1"/>
  <c r="C44" i="1"/>
  <c r="C36" i="1"/>
  <c r="C37" i="1"/>
  <c r="C38" i="1"/>
  <c r="C33" i="1"/>
  <c r="C32" i="1"/>
  <c r="C30" i="1"/>
  <c r="C29" i="1"/>
  <c r="C28" i="1"/>
  <c r="G27" i="1"/>
  <c r="G26" i="1" s="1"/>
  <c r="H41" i="1" l="1"/>
  <c r="N44" i="1"/>
  <c r="M44" i="1"/>
  <c r="D137" i="4" l="1"/>
  <c r="I137" i="4"/>
  <c r="G69" i="5" l="1"/>
  <c r="G70" i="5"/>
  <c r="G71" i="5"/>
  <c r="G72" i="5"/>
  <c r="G73" i="5"/>
  <c r="G74" i="5"/>
  <c r="G75" i="5"/>
  <c r="I29" i="1" l="1"/>
  <c r="J245" i="1"/>
  <c r="K245" i="1"/>
  <c r="L245" i="1"/>
  <c r="I245" i="1"/>
  <c r="D245" i="1"/>
  <c r="F245" i="1"/>
  <c r="E245" i="1"/>
  <c r="I27" i="1" l="1"/>
  <c r="H29" i="1"/>
  <c r="J10" i="1"/>
  <c r="K10" i="1"/>
  <c r="O127" i="1" l="1"/>
  <c r="P127" i="1"/>
  <c r="Q127" i="1"/>
  <c r="R127" i="1"/>
  <c r="S127" i="1"/>
  <c r="T127" i="1"/>
  <c r="N127" i="1" l="1"/>
  <c r="M127" i="1"/>
  <c r="G90" i="5"/>
  <c r="J184" i="1" l="1"/>
  <c r="G136" i="5" l="1"/>
  <c r="O43" i="1" l="1"/>
  <c r="P43" i="1"/>
  <c r="Q43" i="1"/>
  <c r="R43" i="1"/>
  <c r="S43" i="1"/>
  <c r="T43" i="1"/>
  <c r="H43" i="1" l="1"/>
  <c r="C43" i="1"/>
  <c r="J35" i="1"/>
  <c r="K35" i="1"/>
  <c r="I35" i="1"/>
  <c r="E35" i="1"/>
  <c r="D35" i="1"/>
  <c r="C35" i="1" l="1"/>
  <c r="H35" i="1"/>
  <c r="N43" i="1"/>
  <c r="M43" i="1"/>
  <c r="D115" i="1"/>
  <c r="C107" i="1"/>
  <c r="Q107" i="1"/>
  <c r="R107" i="1"/>
  <c r="S107" i="1"/>
  <c r="T107" i="1"/>
  <c r="H107" i="1"/>
  <c r="O107" i="1"/>
  <c r="P107" i="1"/>
  <c r="D99" i="1"/>
  <c r="O90" i="1"/>
  <c r="D79" i="1"/>
  <c r="M107" i="1" l="1"/>
  <c r="N107" i="1"/>
  <c r="M90" i="1"/>
  <c r="N90" i="1"/>
  <c r="F73" i="1"/>
  <c r="E73" i="1"/>
  <c r="D73" i="1"/>
  <c r="D72" i="1" s="1"/>
  <c r="G155" i="5" l="1"/>
  <c r="N18" i="4" l="1"/>
  <c r="O18" i="4"/>
  <c r="P18" i="4"/>
  <c r="J16" i="4"/>
  <c r="K16" i="4"/>
  <c r="I16" i="4"/>
  <c r="E16" i="4"/>
  <c r="F16" i="4"/>
  <c r="D16" i="4"/>
  <c r="H18" i="4"/>
  <c r="C18" i="4"/>
  <c r="M18" i="4" l="1"/>
  <c r="H274" i="1"/>
  <c r="O274" i="1"/>
  <c r="P274" i="1"/>
  <c r="Q274" i="1"/>
  <c r="R274" i="1"/>
  <c r="S274" i="1"/>
  <c r="T274" i="1"/>
  <c r="J272" i="1"/>
  <c r="K272" i="1"/>
  <c r="I272" i="1"/>
  <c r="E272" i="1"/>
  <c r="F272" i="1"/>
  <c r="D272" i="1"/>
  <c r="D271" i="1" s="1"/>
  <c r="C274" i="1"/>
  <c r="N274" i="1" l="1"/>
  <c r="M274" i="1"/>
  <c r="D267" i="1"/>
  <c r="D266" i="1" s="1"/>
  <c r="J237" i="1"/>
  <c r="K237" i="1"/>
  <c r="I237" i="1"/>
  <c r="E237" i="1"/>
  <c r="F237" i="1"/>
  <c r="D237" i="1"/>
  <c r="O243" i="1"/>
  <c r="P243" i="1"/>
  <c r="Q243" i="1"/>
  <c r="R243" i="1"/>
  <c r="S243" i="1"/>
  <c r="T243" i="1"/>
  <c r="H243" i="1"/>
  <c r="C243" i="1"/>
  <c r="C237" i="1" l="1"/>
  <c r="M243" i="1"/>
  <c r="N243" i="1"/>
  <c r="O196" i="1" l="1"/>
  <c r="P196" i="1"/>
  <c r="Q196" i="1"/>
  <c r="R196" i="1"/>
  <c r="S196" i="1"/>
  <c r="T196" i="1"/>
  <c r="J193" i="1"/>
  <c r="K193" i="1"/>
  <c r="I193" i="1"/>
  <c r="E193" i="1"/>
  <c r="F193" i="1"/>
  <c r="D193" i="1"/>
  <c r="H196" i="1"/>
  <c r="C196" i="1"/>
  <c r="C193" i="1" l="1"/>
  <c r="M196" i="1"/>
  <c r="N196" i="1"/>
  <c r="J153" i="1"/>
  <c r="J152" i="1" s="1"/>
  <c r="K153" i="1"/>
  <c r="K152" i="1" s="1"/>
  <c r="I153" i="1"/>
  <c r="I152" i="1" s="1"/>
  <c r="E153" i="1"/>
  <c r="E152" i="1" s="1"/>
  <c r="F153" i="1"/>
  <c r="F152" i="1" s="1"/>
  <c r="D153" i="1"/>
  <c r="D152" i="1" s="1"/>
  <c r="O156" i="1"/>
  <c r="P156" i="1"/>
  <c r="Q156" i="1"/>
  <c r="R156" i="1"/>
  <c r="S156" i="1"/>
  <c r="T156" i="1"/>
  <c r="H156" i="1"/>
  <c r="C156" i="1"/>
  <c r="J65" i="1"/>
  <c r="J64" i="1" s="1"/>
  <c r="K65" i="1"/>
  <c r="K64" i="1" s="1"/>
  <c r="I65" i="1"/>
  <c r="I64" i="1" s="1"/>
  <c r="E65" i="1"/>
  <c r="E64" i="1" s="1"/>
  <c r="F65" i="1"/>
  <c r="F64" i="1" s="1"/>
  <c r="D65" i="1"/>
  <c r="D64" i="1" s="1"/>
  <c r="O70" i="1"/>
  <c r="P70" i="1"/>
  <c r="Q70" i="1"/>
  <c r="R70" i="1"/>
  <c r="S70" i="1"/>
  <c r="T70" i="1"/>
  <c r="H70" i="1"/>
  <c r="C70" i="1"/>
  <c r="F54" i="1"/>
  <c r="H46" i="1"/>
  <c r="H47" i="1"/>
  <c r="C46" i="1"/>
  <c r="C47" i="1"/>
  <c r="T46" i="1"/>
  <c r="T47" i="1"/>
  <c r="S46" i="1"/>
  <c r="S47" i="1"/>
  <c r="R46" i="1"/>
  <c r="R47" i="1"/>
  <c r="Q46" i="1"/>
  <c r="Q47" i="1"/>
  <c r="P46" i="1"/>
  <c r="P47" i="1"/>
  <c r="O46" i="1"/>
  <c r="O47" i="1"/>
  <c r="J45" i="1"/>
  <c r="K45" i="1"/>
  <c r="I45" i="1"/>
  <c r="E45" i="1"/>
  <c r="F45" i="1"/>
  <c r="F39" i="1" s="1"/>
  <c r="F25" i="1" s="1"/>
  <c r="D39" i="1"/>
  <c r="H45" i="1" l="1"/>
  <c r="M156" i="1"/>
  <c r="N156" i="1"/>
  <c r="M70" i="1"/>
  <c r="N70" i="1"/>
  <c r="C45" i="1"/>
  <c r="M47" i="1"/>
  <c r="M46" i="1"/>
  <c r="N47" i="1"/>
  <c r="N46" i="1"/>
  <c r="G118" i="8" l="1"/>
  <c r="G116" i="8"/>
  <c r="G117" i="8"/>
  <c r="G119" i="8"/>
  <c r="G115" i="8"/>
  <c r="G108" i="8"/>
  <c r="N130" i="4"/>
  <c r="J128" i="4"/>
  <c r="K128" i="4"/>
  <c r="I128" i="4"/>
  <c r="E128" i="4"/>
  <c r="F128" i="4"/>
  <c r="D128" i="4"/>
  <c r="J126" i="4"/>
  <c r="K126" i="4"/>
  <c r="I126" i="4"/>
  <c r="E126" i="4"/>
  <c r="F126" i="4"/>
  <c r="D126" i="4"/>
  <c r="J120" i="4"/>
  <c r="K120" i="4"/>
  <c r="I120" i="4"/>
  <c r="E120" i="4"/>
  <c r="F120" i="4"/>
  <c r="D120" i="4"/>
  <c r="J118" i="4"/>
  <c r="K118" i="4"/>
  <c r="I118" i="4"/>
  <c r="E118" i="4"/>
  <c r="F118" i="4"/>
  <c r="D118" i="4"/>
  <c r="C119" i="4"/>
  <c r="H119" i="4"/>
  <c r="N119" i="4"/>
  <c r="O119" i="4"/>
  <c r="P119" i="4"/>
  <c r="I114" i="4"/>
  <c r="E114" i="4"/>
  <c r="F114" i="4"/>
  <c r="D114" i="4"/>
  <c r="D112" i="4" s="1"/>
  <c r="C115" i="4"/>
  <c r="H115" i="4"/>
  <c r="N115" i="4"/>
  <c r="O115" i="4"/>
  <c r="P115" i="4"/>
  <c r="C116" i="4"/>
  <c r="H116" i="4"/>
  <c r="N116" i="4"/>
  <c r="O116" i="4"/>
  <c r="P116" i="4"/>
  <c r="I117" i="4" l="1"/>
  <c r="D117" i="4"/>
  <c r="M119" i="4"/>
  <c r="H128" i="4"/>
  <c r="C128" i="4"/>
  <c r="O128" i="4"/>
  <c r="P128" i="4"/>
  <c r="N128" i="4"/>
  <c r="H126" i="4"/>
  <c r="O126" i="4"/>
  <c r="C126" i="4"/>
  <c r="P126" i="4"/>
  <c r="M115" i="4"/>
  <c r="M116" i="4"/>
  <c r="M128" i="4" l="1"/>
  <c r="M126" i="4"/>
  <c r="N126" i="4"/>
  <c r="G158" i="5" l="1"/>
  <c r="G160" i="5"/>
  <c r="J57" i="4" l="1"/>
  <c r="K57" i="4"/>
  <c r="I57" i="4"/>
  <c r="E57" i="4"/>
  <c r="F57" i="4"/>
  <c r="D57" i="4"/>
  <c r="J62" i="4"/>
  <c r="K62" i="4"/>
  <c r="I62" i="4"/>
  <c r="E62" i="4"/>
  <c r="F62" i="4"/>
  <c r="D62" i="4"/>
  <c r="C63" i="4"/>
  <c r="H63" i="4"/>
  <c r="N63" i="4"/>
  <c r="O63" i="4"/>
  <c r="P63" i="4"/>
  <c r="H58" i="4"/>
  <c r="N58" i="4"/>
  <c r="O58" i="4"/>
  <c r="P58" i="4"/>
  <c r="H59" i="4"/>
  <c r="N59" i="4"/>
  <c r="O59" i="4"/>
  <c r="P59" i="4"/>
  <c r="H60" i="4"/>
  <c r="N60" i="4"/>
  <c r="O60" i="4"/>
  <c r="P60" i="4"/>
  <c r="H61" i="4"/>
  <c r="N61" i="4"/>
  <c r="O61" i="4"/>
  <c r="P61" i="4"/>
  <c r="C58" i="4"/>
  <c r="C59" i="4"/>
  <c r="C60" i="4"/>
  <c r="C61" i="4"/>
  <c r="G59" i="8"/>
  <c r="G55" i="8"/>
  <c r="M59" i="4" l="1"/>
  <c r="M60" i="4"/>
  <c r="F55" i="4"/>
  <c r="P62" i="4"/>
  <c r="I55" i="4"/>
  <c r="D55" i="4"/>
  <c r="K55" i="4"/>
  <c r="H62" i="4"/>
  <c r="J55" i="4"/>
  <c r="O62" i="4"/>
  <c r="C62" i="4"/>
  <c r="E55" i="4"/>
  <c r="N62" i="4"/>
  <c r="M63" i="4"/>
  <c r="M61" i="4"/>
  <c r="M58" i="4"/>
  <c r="M62" i="4" l="1"/>
  <c r="G75" i="8"/>
  <c r="G76" i="8"/>
  <c r="G77" i="8"/>
  <c r="G78" i="8"/>
  <c r="G79" i="8"/>
  <c r="G69" i="8"/>
  <c r="G70" i="8"/>
  <c r="G66" i="8"/>
  <c r="H83" i="4"/>
  <c r="N83" i="4"/>
  <c r="O83" i="4"/>
  <c r="J82" i="4"/>
  <c r="K82" i="4"/>
  <c r="I82" i="4"/>
  <c r="E82" i="4"/>
  <c r="D82" i="4"/>
  <c r="D77" i="4"/>
  <c r="J75" i="4"/>
  <c r="K75" i="4"/>
  <c r="I75" i="4"/>
  <c r="E75" i="4"/>
  <c r="F75" i="4"/>
  <c r="D75" i="4"/>
  <c r="C76" i="4"/>
  <c r="H76" i="4"/>
  <c r="N76" i="4"/>
  <c r="O76" i="4"/>
  <c r="P76" i="4"/>
  <c r="H72" i="4"/>
  <c r="H73" i="4"/>
  <c r="C72" i="4"/>
  <c r="C73" i="4"/>
  <c r="N72" i="4"/>
  <c r="O72" i="4"/>
  <c r="P72" i="4"/>
  <c r="N73" i="4"/>
  <c r="O73" i="4"/>
  <c r="P73" i="4"/>
  <c r="J71" i="4"/>
  <c r="K71" i="4"/>
  <c r="I71" i="4"/>
  <c r="E71" i="4"/>
  <c r="F71" i="4"/>
  <c r="D71" i="4"/>
  <c r="D69" i="4" s="1"/>
  <c r="N82" i="4" l="1"/>
  <c r="H82" i="4"/>
  <c r="D74" i="4"/>
  <c r="O82" i="4"/>
  <c r="M76" i="4"/>
  <c r="M73" i="4"/>
  <c r="M72" i="4"/>
  <c r="J98" i="4" l="1"/>
  <c r="K98" i="4"/>
  <c r="E98" i="4"/>
  <c r="F98" i="4"/>
  <c r="D98" i="4"/>
  <c r="I98" i="4"/>
  <c r="C101" i="4"/>
  <c r="H101" i="4"/>
  <c r="N101" i="4"/>
  <c r="O101" i="4"/>
  <c r="P101" i="4"/>
  <c r="G22" i="8"/>
  <c r="I19" i="4"/>
  <c r="I15" i="4" s="1"/>
  <c r="E19" i="4"/>
  <c r="F19" i="4"/>
  <c r="D19" i="4"/>
  <c r="D15" i="4" s="1"/>
  <c r="C23" i="4"/>
  <c r="H23" i="4"/>
  <c r="N23" i="4"/>
  <c r="O23" i="4"/>
  <c r="P23" i="4"/>
  <c r="E34" i="4"/>
  <c r="F34" i="4"/>
  <c r="D34" i="4"/>
  <c r="J34" i="4"/>
  <c r="K34" i="4"/>
  <c r="I34" i="4"/>
  <c r="C35" i="4"/>
  <c r="H35" i="4"/>
  <c r="N35" i="4"/>
  <c r="O35" i="4"/>
  <c r="P35" i="4"/>
  <c r="C36" i="4"/>
  <c r="H36" i="4"/>
  <c r="N36" i="4"/>
  <c r="O36" i="4"/>
  <c r="P36" i="4"/>
  <c r="C37" i="4"/>
  <c r="H37" i="4"/>
  <c r="N37" i="4"/>
  <c r="O37" i="4"/>
  <c r="P37" i="4"/>
  <c r="G41" i="8"/>
  <c r="D45" i="4"/>
  <c r="C45" i="4" s="1"/>
  <c r="I45" i="4"/>
  <c r="H45" i="4" s="1"/>
  <c r="N46" i="4"/>
  <c r="O46" i="4"/>
  <c r="P46" i="4"/>
  <c r="H46" i="4"/>
  <c r="C46" i="4"/>
  <c r="J40" i="4"/>
  <c r="K40" i="4"/>
  <c r="I40" i="4"/>
  <c r="E40" i="4"/>
  <c r="E38" i="4" s="1"/>
  <c r="F40" i="4"/>
  <c r="F38" i="4" s="1"/>
  <c r="D40" i="4"/>
  <c r="N44" i="4"/>
  <c r="O44" i="4"/>
  <c r="P44" i="4"/>
  <c r="N43" i="4"/>
  <c r="O43" i="4"/>
  <c r="P43" i="4"/>
  <c r="H44" i="4"/>
  <c r="C44" i="4"/>
  <c r="O45" i="4"/>
  <c r="P45" i="4"/>
  <c r="M23" i="4" l="1"/>
  <c r="M37" i="4"/>
  <c r="M101" i="4"/>
  <c r="M44" i="4"/>
  <c r="D38" i="4"/>
  <c r="M36" i="4"/>
  <c r="M35" i="4"/>
  <c r="M46" i="4"/>
  <c r="N45" i="4"/>
  <c r="I38" i="4"/>
  <c r="M45" i="4"/>
  <c r="G110" i="5" l="1"/>
  <c r="G107" i="5"/>
  <c r="G19" i="8" l="1"/>
  <c r="G20" i="8"/>
  <c r="G21" i="8"/>
  <c r="G16" i="8"/>
  <c r="C26" i="4"/>
  <c r="H26" i="4"/>
  <c r="N26" i="4"/>
  <c r="O26" i="4"/>
  <c r="P26" i="4"/>
  <c r="C25" i="4"/>
  <c r="H25" i="4"/>
  <c r="N25" i="4"/>
  <c r="O25" i="4"/>
  <c r="P25" i="4"/>
  <c r="M26" i="4" l="1"/>
  <c r="M25" i="4"/>
  <c r="G100" i="8"/>
  <c r="J96" i="4"/>
  <c r="J95" i="4" s="1"/>
  <c r="K96" i="4"/>
  <c r="K95" i="4" s="1"/>
  <c r="L96" i="4"/>
  <c r="I96" i="4"/>
  <c r="I95" i="4" s="1"/>
  <c r="E96" i="4"/>
  <c r="E95" i="4" s="1"/>
  <c r="F96" i="4"/>
  <c r="F95" i="4" s="1"/>
  <c r="D96" i="4"/>
  <c r="D95" i="4" s="1"/>
  <c r="C97" i="4"/>
  <c r="H97" i="4"/>
  <c r="N97" i="4"/>
  <c r="O97" i="4"/>
  <c r="P97" i="4"/>
  <c r="N92" i="4"/>
  <c r="O92" i="4"/>
  <c r="P92" i="4"/>
  <c r="N93" i="4"/>
  <c r="O93" i="4"/>
  <c r="P93" i="4"/>
  <c r="N94" i="4"/>
  <c r="O94" i="4"/>
  <c r="P94" i="4"/>
  <c r="J91" i="4"/>
  <c r="K91" i="4"/>
  <c r="I91" i="4"/>
  <c r="E91" i="4"/>
  <c r="F91" i="4"/>
  <c r="D91" i="4"/>
  <c r="D89" i="4" s="1"/>
  <c r="H92" i="4"/>
  <c r="H93" i="4"/>
  <c r="H94" i="4"/>
  <c r="C92" i="4"/>
  <c r="C93" i="4"/>
  <c r="C94" i="4"/>
  <c r="M97" i="4" l="1"/>
  <c r="M94" i="4"/>
  <c r="M93" i="4"/>
  <c r="M92" i="4"/>
  <c r="C91" i="4"/>
  <c r="H95" i="4" l="1"/>
  <c r="J9" i="1" l="1"/>
  <c r="E10" i="1"/>
  <c r="E9" i="1" s="1"/>
  <c r="L283" i="1"/>
  <c r="E284" i="1"/>
  <c r="E283" i="1" s="1"/>
  <c r="F284" i="1"/>
  <c r="F283" i="1" s="1"/>
  <c r="G284" i="1"/>
  <c r="I284" i="1"/>
  <c r="I283" i="1" s="1"/>
  <c r="J284" i="1"/>
  <c r="J283" i="1" s="1"/>
  <c r="K284" i="1"/>
  <c r="K283" i="1" s="1"/>
  <c r="D284" i="1"/>
  <c r="D283" i="1" s="1"/>
  <c r="C285" i="1"/>
  <c r="H285" i="1"/>
  <c r="O285" i="1"/>
  <c r="P285" i="1"/>
  <c r="Q285" i="1"/>
  <c r="R285" i="1"/>
  <c r="S285" i="1"/>
  <c r="T285" i="1"/>
  <c r="J277" i="1"/>
  <c r="J276" i="1" s="1"/>
  <c r="K277" i="1"/>
  <c r="K276" i="1" s="1"/>
  <c r="I277" i="1"/>
  <c r="I276" i="1" s="1"/>
  <c r="E277" i="1"/>
  <c r="E276" i="1" s="1"/>
  <c r="F277" i="1"/>
  <c r="F276" i="1" s="1"/>
  <c r="G277" i="1"/>
  <c r="D277" i="1"/>
  <c r="D276" i="1" s="1"/>
  <c r="C281" i="1"/>
  <c r="H281" i="1"/>
  <c r="O281" i="1"/>
  <c r="P281" i="1"/>
  <c r="Q281" i="1"/>
  <c r="R281" i="1"/>
  <c r="S281" i="1"/>
  <c r="T281" i="1"/>
  <c r="T282" i="1"/>
  <c r="S282" i="1"/>
  <c r="R282" i="1"/>
  <c r="Q282" i="1"/>
  <c r="P282" i="1"/>
  <c r="O282" i="1"/>
  <c r="H282" i="1"/>
  <c r="C282" i="1"/>
  <c r="E271" i="1"/>
  <c r="F271" i="1"/>
  <c r="G272" i="1"/>
  <c r="G271" i="1" s="1"/>
  <c r="J271" i="1"/>
  <c r="K271" i="1"/>
  <c r="T273" i="1"/>
  <c r="S273" i="1"/>
  <c r="R273" i="1"/>
  <c r="Q273" i="1"/>
  <c r="P273" i="1"/>
  <c r="O273" i="1"/>
  <c r="H273" i="1"/>
  <c r="C273" i="1"/>
  <c r="K259" i="1"/>
  <c r="K258" i="1" s="1"/>
  <c r="J259" i="1"/>
  <c r="J258" i="1" s="1"/>
  <c r="I258" i="1"/>
  <c r="E259" i="1"/>
  <c r="E258" i="1" s="1"/>
  <c r="F259" i="1"/>
  <c r="F258" i="1" s="1"/>
  <c r="D258" i="1"/>
  <c r="P264" i="1"/>
  <c r="O264" i="1"/>
  <c r="Q264" i="1"/>
  <c r="R264" i="1"/>
  <c r="S264" i="1"/>
  <c r="T264" i="1"/>
  <c r="C264" i="1"/>
  <c r="G60" i="5"/>
  <c r="D93" i="1"/>
  <c r="I79" i="1"/>
  <c r="O77" i="1"/>
  <c r="S77" i="1"/>
  <c r="T77" i="1"/>
  <c r="Q77" i="1"/>
  <c r="R77" i="1"/>
  <c r="P77" i="1"/>
  <c r="H77" i="1"/>
  <c r="C77" i="1"/>
  <c r="J244" i="1"/>
  <c r="K244" i="1"/>
  <c r="D249" i="1"/>
  <c r="D244" i="1" s="1"/>
  <c r="I249" i="1"/>
  <c r="E249" i="1"/>
  <c r="E244" i="1" s="1"/>
  <c r="F249" i="1"/>
  <c r="Q257" i="1"/>
  <c r="R257" i="1"/>
  <c r="S257" i="1"/>
  <c r="T257" i="1"/>
  <c r="T256" i="1"/>
  <c r="S256" i="1"/>
  <c r="R256" i="1"/>
  <c r="Q256" i="1"/>
  <c r="P256" i="1"/>
  <c r="O256" i="1"/>
  <c r="H256" i="1"/>
  <c r="C256" i="1"/>
  <c r="L171" i="1"/>
  <c r="J175" i="1"/>
  <c r="K175" i="1"/>
  <c r="I175" i="1"/>
  <c r="E175" i="1"/>
  <c r="F175" i="1"/>
  <c r="D175" i="1"/>
  <c r="H177" i="1"/>
  <c r="I172" i="1"/>
  <c r="K172" i="1"/>
  <c r="D172" i="1"/>
  <c r="D171" i="1" s="1"/>
  <c r="F172" i="1"/>
  <c r="J172" i="1"/>
  <c r="E172" i="1"/>
  <c r="T177" i="1"/>
  <c r="S177" i="1"/>
  <c r="R177" i="1"/>
  <c r="Q177" i="1"/>
  <c r="P177" i="1"/>
  <c r="O177" i="1"/>
  <c r="C177" i="1"/>
  <c r="N256" i="1" l="1"/>
  <c r="I171" i="1"/>
  <c r="M281" i="1"/>
  <c r="E171" i="1"/>
  <c r="K171" i="1"/>
  <c r="J171" i="1"/>
  <c r="F244" i="1"/>
  <c r="I244" i="1"/>
  <c r="J270" i="1"/>
  <c r="E270" i="1"/>
  <c r="N264" i="1"/>
  <c r="K270" i="1"/>
  <c r="D270" i="1"/>
  <c r="H277" i="1"/>
  <c r="F270" i="1"/>
  <c r="M285" i="1"/>
  <c r="H284" i="1"/>
  <c r="N285" i="1"/>
  <c r="R277" i="1"/>
  <c r="S277" i="1"/>
  <c r="P277" i="1"/>
  <c r="O277" i="1"/>
  <c r="M282" i="1"/>
  <c r="T277" i="1"/>
  <c r="Q277" i="1"/>
  <c r="C277" i="1"/>
  <c r="N281" i="1"/>
  <c r="N282" i="1"/>
  <c r="N77" i="1"/>
  <c r="H272" i="1"/>
  <c r="I271" i="1"/>
  <c r="I270" i="1" s="1"/>
  <c r="N273" i="1"/>
  <c r="M273" i="1"/>
  <c r="M264" i="1"/>
  <c r="M77" i="1"/>
  <c r="M256" i="1"/>
  <c r="F171" i="1"/>
  <c r="N177" i="1"/>
  <c r="M177" i="1"/>
  <c r="S268" i="1"/>
  <c r="J267" i="1"/>
  <c r="J266" i="1" s="1"/>
  <c r="K267" i="1"/>
  <c r="K266" i="1" s="1"/>
  <c r="I267" i="1"/>
  <c r="I266" i="1" s="1"/>
  <c r="E267" i="1"/>
  <c r="E266" i="1" s="1"/>
  <c r="F267" i="1"/>
  <c r="F266" i="1" s="1"/>
  <c r="D150" i="1"/>
  <c r="J118" i="1"/>
  <c r="K118" i="1"/>
  <c r="I118" i="1"/>
  <c r="E118" i="1"/>
  <c r="F118" i="1"/>
  <c r="D118" i="1"/>
  <c r="J115" i="1"/>
  <c r="K115" i="1"/>
  <c r="I115" i="1"/>
  <c r="E115" i="1"/>
  <c r="F115" i="1"/>
  <c r="R117" i="1"/>
  <c r="Q117" i="1"/>
  <c r="P117" i="1"/>
  <c r="O117" i="1"/>
  <c r="S117" i="1"/>
  <c r="T117" i="1"/>
  <c r="H117" i="1"/>
  <c r="C117" i="1"/>
  <c r="K112" i="1"/>
  <c r="K111" i="1" s="1"/>
  <c r="J112" i="1"/>
  <c r="I112" i="1"/>
  <c r="E112" i="1"/>
  <c r="E111" i="1" s="1"/>
  <c r="F112" i="1"/>
  <c r="G112" i="1"/>
  <c r="D112" i="1"/>
  <c r="T114" i="1"/>
  <c r="S114" i="1"/>
  <c r="R114" i="1"/>
  <c r="Q114" i="1"/>
  <c r="P114" i="1"/>
  <c r="O114" i="1"/>
  <c r="H114" i="1"/>
  <c r="C114" i="1"/>
  <c r="J99" i="1"/>
  <c r="K99" i="1"/>
  <c r="L99" i="1"/>
  <c r="I99" i="1"/>
  <c r="I92" i="1" s="1"/>
  <c r="E99" i="1"/>
  <c r="F99" i="1"/>
  <c r="K93" i="1"/>
  <c r="E93" i="1"/>
  <c r="F93" i="1"/>
  <c r="G93" i="1"/>
  <c r="J79" i="1"/>
  <c r="K79" i="1"/>
  <c r="E79" i="1"/>
  <c r="F79" i="1"/>
  <c r="J73" i="1"/>
  <c r="K73" i="1"/>
  <c r="I73" i="1"/>
  <c r="I72" i="1" s="1"/>
  <c r="T68" i="1"/>
  <c r="S68" i="1"/>
  <c r="R68" i="1"/>
  <c r="Q68" i="1"/>
  <c r="P68" i="1"/>
  <c r="O68" i="1"/>
  <c r="H68" i="1"/>
  <c r="C68" i="1"/>
  <c r="D60" i="1"/>
  <c r="J54" i="1"/>
  <c r="J53" i="1" s="1"/>
  <c r="K54" i="1"/>
  <c r="K53" i="1" s="1"/>
  <c r="I54" i="1"/>
  <c r="I53" i="1" s="1"/>
  <c r="E54" i="1"/>
  <c r="E53" i="1" s="1"/>
  <c r="F53" i="1"/>
  <c r="G54" i="1"/>
  <c r="D53" i="1"/>
  <c r="O59" i="1"/>
  <c r="S59" i="1"/>
  <c r="T59" i="1"/>
  <c r="Q59" i="1"/>
  <c r="R59" i="1"/>
  <c r="P59" i="1"/>
  <c r="H59" i="1"/>
  <c r="C59" i="1"/>
  <c r="T24" i="1"/>
  <c r="S24" i="1"/>
  <c r="R24" i="1"/>
  <c r="Q24" i="1"/>
  <c r="P24" i="1"/>
  <c r="O24" i="1"/>
  <c r="H24" i="1"/>
  <c r="C24" i="1"/>
  <c r="K9" i="1"/>
  <c r="I10" i="1"/>
  <c r="I9" i="1" s="1"/>
  <c r="D10" i="1"/>
  <c r="D9" i="1" s="1"/>
  <c r="T23" i="1"/>
  <c r="S23" i="1"/>
  <c r="R23" i="1"/>
  <c r="Q23" i="1"/>
  <c r="P23" i="1"/>
  <c r="O23" i="1"/>
  <c r="H23" i="1"/>
  <c r="C23" i="1"/>
  <c r="D111" i="1" l="1"/>
  <c r="C112" i="1"/>
  <c r="I111" i="1"/>
  <c r="H112" i="1"/>
  <c r="J92" i="1"/>
  <c r="C171" i="1"/>
  <c r="H171" i="1"/>
  <c r="S65" i="1"/>
  <c r="P153" i="1"/>
  <c r="S267" i="1"/>
  <c r="R65" i="1"/>
  <c r="C153" i="1"/>
  <c r="S153" i="1"/>
  <c r="N277" i="1"/>
  <c r="N114" i="1"/>
  <c r="M277" i="1"/>
  <c r="U153" i="1"/>
  <c r="T267" i="1"/>
  <c r="C267" i="1"/>
  <c r="O267" i="1"/>
  <c r="Q267" i="1"/>
  <c r="R267" i="1"/>
  <c r="H267" i="1"/>
  <c r="P267" i="1"/>
  <c r="T153" i="1"/>
  <c r="Q153" i="1"/>
  <c r="R153" i="1"/>
  <c r="O153" i="1"/>
  <c r="H153" i="1"/>
  <c r="O112" i="1"/>
  <c r="E92" i="1"/>
  <c r="D92" i="1"/>
  <c r="N117" i="1"/>
  <c r="F72" i="1"/>
  <c r="J72" i="1"/>
  <c r="F92" i="1"/>
  <c r="M117" i="1"/>
  <c r="T112" i="1"/>
  <c r="R112" i="1"/>
  <c r="P112" i="1"/>
  <c r="F111" i="1"/>
  <c r="J111" i="1"/>
  <c r="Q112" i="1"/>
  <c r="S112" i="1"/>
  <c r="M114" i="1"/>
  <c r="E72" i="1"/>
  <c r="N68" i="1"/>
  <c r="K72" i="1"/>
  <c r="N24" i="1"/>
  <c r="N59" i="1"/>
  <c r="T65" i="1"/>
  <c r="P65" i="1"/>
  <c r="M68" i="1"/>
  <c r="Q65" i="1"/>
  <c r="H65" i="1"/>
  <c r="O65" i="1"/>
  <c r="C65" i="1"/>
  <c r="M59" i="1"/>
  <c r="N23" i="1"/>
  <c r="H10" i="1"/>
  <c r="M24" i="1"/>
  <c r="C10" i="1"/>
  <c r="M23" i="1"/>
  <c r="N267" i="1" l="1"/>
  <c r="M153" i="1"/>
  <c r="M267" i="1"/>
  <c r="N153" i="1"/>
  <c r="N112" i="1"/>
  <c r="M112" i="1"/>
  <c r="N65" i="1"/>
  <c r="M65" i="1"/>
  <c r="C150" i="4" l="1"/>
  <c r="H150" i="4"/>
  <c r="D146" i="4"/>
  <c r="G131" i="5" l="1"/>
  <c r="G132" i="5"/>
  <c r="G133" i="5"/>
  <c r="G134" i="5"/>
  <c r="G135" i="5"/>
  <c r="E198" i="1"/>
  <c r="F199" i="1"/>
  <c r="F198" i="1" s="1"/>
  <c r="E218" i="1"/>
  <c r="F218" i="1"/>
  <c r="J218" i="1"/>
  <c r="K218" i="1"/>
  <c r="I218" i="1"/>
  <c r="L216" i="1"/>
  <c r="E216" i="1"/>
  <c r="F216" i="1"/>
  <c r="H217" i="1"/>
  <c r="C217" i="1"/>
  <c r="O217" i="1"/>
  <c r="P217" i="1"/>
  <c r="Q217" i="1"/>
  <c r="R217" i="1"/>
  <c r="S217" i="1"/>
  <c r="T217" i="1"/>
  <c r="N217" i="1" l="1"/>
  <c r="M217" i="1"/>
  <c r="S213" i="1" l="1"/>
  <c r="T213" i="1"/>
  <c r="Q213" i="1"/>
  <c r="R213" i="1"/>
  <c r="O213" i="1"/>
  <c r="P213" i="1"/>
  <c r="H213" i="1"/>
  <c r="C213" i="1"/>
  <c r="J214" i="1"/>
  <c r="K214" i="1"/>
  <c r="I214" i="1"/>
  <c r="I197" i="1" s="1"/>
  <c r="E214" i="1"/>
  <c r="E197" i="1" s="1"/>
  <c r="F214" i="1"/>
  <c r="F197" i="1" s="1"/>
  <c r="D214" i="1"/>
  <c r="D197" i="1" s="1"/>
  <c r="T215" i="1"/>
  <c r="S215" i="1"/>
  <c r="R215" i="1"/>
  <c r="Q215" i="1"/>
  <c r="P215" i="1"/>
  <c r="O215" i="1"/>
  <c r="H215" i="1"/>
  <c r="C215" i="1"/>
  <c r="G199" i="1"/>
  <c r="J199" i="1"/>
  <c r="J198" i="1" s="1"/>
  <c r="K199" i="1"/>
  <c r="T200" i="1"/>
  <c r="T201" i="1"/>
  <c r="S201" i="1"/>
  <c r="S200" i="1"/>
  <c r="R201" i="1"/>
  <c r="Q201" i="1"/>
  <c r="P201" i="1"/>
  <c r="O201" i="1"/>
  <c r="H201" i="1"/>
  <c r="C201" i="1"/>
  <c r="E190" i="1"/>
  <c r="E189" i="1" s="1"/>
  <c r="F190" i="1"/>
  <c r="F189" i="1" s="1"/>
  <c r="G190" i="1"/>
  <c r="G189" i="1" s="1"/>
  <c r="I190" i="1"/>
  <c r="I189" i="1" s="1"/>
  <c r="J190" i="1"/>
  <c r="J189" i="1" s="1"/>
  <c r="K190" i="1"/>
  <c r="K189" i="1" s="1"/>
  <c r="D190" i="1"/>
  <c r="D189" i="1" s="1"/>
  <c r="T191" i="1"/>
  <c r="T192" i="1"/>
  <c r="S191" i="1"/>
  <c r="S192" i="1"/>
  <c r="R191" i="1"/>
  <c r="R192" i="1"/>
  <c r="Q192" i="1"/>
  <c r="Q191" i="1"/>
  <c r="P191" i="1"/>
  <c r="P192" i="1"/>
  <c r="O191" i="1"/>
  <c r="O192" i="1"/>
  <c r="H191" i="1"/>
  <c r="H192" i="1"/>
  <c r="C191" i="1"/>
  <c r="C192" i="1"/>
  <c r="O188" i="1"/>
  <c r="S188" i="1"/>
  <c r="T188" i="1"/>
  <c r="Q188" i="1"/>
  <c r="R188" i="1"/>
  <c r="P188" i="1"/>
  <c r="H188" i="1"/>
  <c r="C188" i="1"/>
  <c r="K184" i="1"/>
  <c r="I184" i="1"/>
  <c r="E184" i="1"/>
  <c r="F184" i="1"/>
  <c r="D184" i="1"/>
  <c r="J180" i="1"/>
  <c r="K180" i="1"/>
  <c r="I180" i="1"/>
  <c r="E180" i="1"/>
  <c r="F180" i="1"/>
  <c r="D180" i="1"/>
  <c r="C148" i="1"/>
  <c r="H148" i="1"/>
  <c r="O148" i="1"/>
  <c r="P148" i="1"/>
  <c r="Q148" i="1"/>
  <c r="R148" i="1"/>
  <c r="S148" i="1"/>
  <c r="T148" i="1"/>
  <c r="J130" i="1"/>
  <c r="J128" i="1" s="1"/>
  <c r="K130" i="1"/>
  <c r="K128" i="1" s="1"/>
  <c r="I130" i="1"/>
  <c r="I128" i="1" s="1"/>
  <c r="E130" i="1"/>
  <c r="E128" i="1" s="1"/>
  <c r="F130" i="1"/>
  <c r="F128" i="1" s="1"/>
  <c r="D130" i="1"/>
  <c r="D128" i="1" s="1"/>
  <c r="J146" i="1"/>
  <c r="K146" i="1"/>
  <c r="I146" i="1"/>
  <c r="E146" i="1"/>
  <c r="F146" i="1"/>
  <c r="D146" i="1"/>
  <c r="T144" i="1"/>
  <c r="T145" i="1"/>
  <c r="S144" i="1"/>
  <c r="S145" i="1"/>
  <c r="R144" i="1"/>
  <c r="R145" i="1"/>
  <c r="Q144" i="1"/>
  <c r="Q145" i="1"/>
  <c r="P144" i="1"/>
  <c r="P145" i="1"/>
  <c r="O144" i="1"/>
  <c r="O145" i="1"/>
  <c r="H144" i="1"/>
  <c r="H145" i="1"/>
  <c r="C144" i="1"/>
  <c r="C145" i="1"/>
  <c r="I141" i="1"/>
  <c r="E141" i="1"/>
  <c r="E133" i="1" s="1"/>
  <c r="F141" i="1"/>
  <c r="D141" i="1"/>
  <c r="J134" i="1"/>
  <c r="J133" i="1" s="1"/>
  <c r="K134" i="1"/>
  <c r="K133" i="1" s="1"/>
  <c r="I134" i="1"/>
  <c r="K120" i="1" l="1"/>
  <c r="C197" i="1"/>
  <c r="F179" i="1"/>
  <c r="J179" i="1"/>
  <c r="D133" i="1"/>
  <c r="M148" i="1"/>
  <c r="G198" i="1"/>
  <c r="C198" i="1" s="1"/>
  <c r="K198" i="1"/>
  <c r="K197" i="1" s="1"/>
  <c r="J197" i="1"/>
  <c r="N213" i="1"/>
  <c r="M213" i="1"/>
  <c r="H199" i="1"/>
  <c r="N201" i="1"/>
  <c r="M215" i="1"/>
  <c r="N215" i="1"/>
  <c r="M191" i="1"/>
  <c r="M201" i="1"/>
  <c r="E179" i="1"/>
  <c r="I179" i="1"/>
  <c r="D179" i="1"/>
  <c r="K179" i="1"/>
  <c r="N188" i="1"/>
  <c r="H189" i="1"/>
  <c r="M188" i="1"/>
  <c r="H190" i="1"/>
  <c r="N192" i="1"/>
  <c r="M192" i="1"/>
  <c r="N191" i="1"/>
  <c r="N148" i="1"/>
  <c r="I133" i="1"/>
  <c r="N144" i="1"/>
  <c r="F133" i="1"/>
  <c r="F120" i="1" s="1"/>
  <c r="M145" i="1"/>
  <c r="M144" i="1"/>
  <c r="N145" i="1"/>
  <c r="H134" i="1"/>
  <c r="H197" i="1" l="1"/>
  <c r="J121" i="1"/>
  <c r="I122" i="1"/>
  <c r="I121" i="1" s="1"/>
  <c r="E122" i="1"/>
  <c r="E121" i="1" s="1"/>
  <c r="C121" i="1" s="1"/>
  <c r="D122" i="1"/>
  <c r="D121" i="1" s="1"/>
  <c r="J27" i="1"/>
  <c r="H27" i="1" s="1"/>
  <c r="T42" i="1"/>
  <c r="T45" i="1"/>
  <c r="S42" i="1"/>
  <c r="S45" i="1"/>
  <c r="R45" i="1"/>
  <c r="Q45" i="1"/>
  <c r="P45" i="1"/>
  <c r="O45" i="1"/>
  <c r="M45" i="1"/>
  <c r="I39" i="1"/>
  <c r="R42" i="1"/>
  <c r="Q42" i="1"/>
  <c r="P42" i="1"/>
  <c r="O42" i="1"/>
  <c r="H42" i="1"/>
  <c r="C42" i="1"/>
  <c r="T37" i="1"/>
  <c r="T38" i="1"/>
  <c r="S37" i="1"/>
  <c r="S38" i="1"/>
  <c r="R37" i="1"/>
  <c r="R38" i="1"/>
  <c r="Q37" i="1"/>
  <c r="Q38" i="1"/>
  <c r="P37" i="1"/>
  <c r="P38" i="1"/>
  <c r="O37" i="1"/>
  <c r="O38" i="1"/>
  <c r="T36" i="1"/>
  <c r="S36" i="1"/>
  <c r="R36" i="1"/>
  <c r="Q36" i="1"/>
  <c r="P36" i="1"/>
  <c r="O36" i="1"/>
  <c r="Q41" i="1" l="1"/>
  <c r="N45" i="1"/>
  <c r="O41" i="1"/>
  <c r="P41" i="1"/>
  <c r="S41" i="1"/>
  <c r="E39" i="1"/>
  <c r="K39" i="1"/>
  <c r="R41" i="1"/>
  <c r="J39" i="1"/>
  <c r="N42" i="1"/>
  <c r="C41" i="1"/>
  <c r="T41" i="1"/>
  <c r="M42" i="1"/>
  <c r="M38" i="1"/>
  <c r="M37" i="1"/>
  <c r="N36" i="1"/>
  <c r="N38" i="1"/>
  <c r="N37" i="1"/>
  <c r="M36" i="1"/>
  <c r="M41" i="1" l="1"/>
  <c r="N41" i="1"/>
  <c r="J31" i="1" l="1"/>
  <c r="J26" i="1" s="1"/>
  <c r="K31" i="1"/>
  <c r="K26" i="1" s="1"/>
  <c r="I31" i="1"/>
  <c r="E31" i="1"/>
  <c r="D31" i="1"/>
  <c r="T32" i="1"/>
  <c r="T33" i="1"/>
  <c r="S32" i="1"/>
  <c r="S33" i="1"/>
  <c r="R32" i="1"/>
  <c r="R33" i="1"/>
  <c r="Q33" i="1"/>
  <c r="Q32" i="1"/>
  <c r="P32" i="1"/>
  <c r="P33" i="1"/>
  <c r="O32" i="1"/>
  <c r="O33" i="1"/>
  <c r="H31" i="1" l="1"/>
  <c r="C31" i="1"/>
  <c r="O31" i="1"/>
  <c r="I26" i="1"/>
  <c r="M33" i="1"/>
  <c r="N33" i="1"/>
  <c r="S31" i="1"/>
  <c r="R31" i="1"/>
  <c r="T31" i="1"/>
  <c r="Q31" i="1"/>
  <c r="P31" i="1"/>
  <c r="M32" i="1"/>
  <c r="N32" i="1"/>
  <c r="T28" i="1"/>
  <c r="T29" i="1"/>
  <c r="T30" i="1"/>
  <c r="S28" i="1"/>
  <c r="S29" i="1"/>
  <c r="S30" i="1"/>
  <c r="R28" i="1"/>
  <c r="R29" i="1"/>
  <c r="R30" i="1"/>
  <c r="Q28" i="1"/>
  <c r="Q29" i="1"/>
  <c r="Q30" i="1"/>
  <c r="P28" i="1"/>
  <c r="P29" i="1"/>
  <c r="P30" i="1"/>
  <c r="O28" i="1"/>
  <c r="O29" i="1"/>
  <c r="O30" i="1"/>
  <c r="E27" i="1"/>
  <c r="E26" i="1" s="1"/>
  <c r="D27" i="1"/>
  <c r="I163" i="1"/>
  <c r="D163" i="1"/>
  <c r="D157" i="1" s="1"/>
  <c r="C158" i="1"/>
  <c r="G143" i="5"/>
  <c r="J223" i="1"/>
  <c r="J222" i="1" s="1"/>
  <c r="K223" i="1"/>
  <c r="K222" i="1" s="1"/>
  <c r="I223" i="1"/>
  <c r="I222" i="1" s="1"/>
  <c r="E223" i="1"/>
  <c r="E222" i="1" s="1"/>
  <c r="F223" i="1"/>
  <c r="G223" i="1"/>
  <c r="D223" i="1"/>
  <c r="D222" i="1" s="1"/>
  <c r="C293" i="1"/>
  <c r="H293" i="1"/>
  <c r="O293" i="1"/>
  <c r="Q293" i="1"/>
  <c r="R293" i="1"/>
  <c r="S293" i="1"/>
  <c r="T293" i="1"/>
  <c r="T290" i="1"/>
  <c r="S290" i="1"/>
  <c r="R290" i="1"/>
  <c r="Q290" i="1"/>
  <c r="P290" i="1"/>
  <c r="O290" i="1"/>
  <c r="J288" i="1"/>
  <c r="K288" i="1"/>
  <c r="I288" i="1"/>
  <c r="E288" i="1"/>
  <c r="F288" i="1"/>
  <c r="D288" i="1"/>
  <c r="H290" i="1"/>
  <c r="C290" i="1"/>
  <c r="I157" i="1" l="1"/>
  <c r="D26" i="1"/>
  <c r="C26" i="1" s="1"/>
  <c r="C27" i="1"/>
  <c r="N31" i="1"/>
  <c r="N30" i="1"/>
  <c r="M31" i="1"/>
  <c r="M28" i="1"/>
  <c r="M29" i="1"/>
  <c r="N29" i="1"/>
  <c r="N28" i="1"/>
  <c r="M30" i="1"/>
  <c r="C223" i="1"/>
  <c r="H288" i="1"/>
  <c r="N290" i="1"/>
  <c r="N293" i="1"/>
  <c r="M293" i="1"/>
  <c r="M290" i="1"/>
  <c r="J232" i="1"/>
  <c r="J231" i="1" s="1"/>
  <c r="K232" i="1"/>
  <c r="K231" i="1" s="1"/>
  <c r="I232" i="1"/>
  <c r="I231" i="1" s="1"/>
  <c r="E232" i="1"/>
  <c r="E231" i="1" s="1"/>
  <c r="E230" i="1" s="1"/>
  <c r="F232" i="1"/>
  <c r="F231" i="1" s="1"/>
  <c r="F230" i="1" s="1"/>
  <c r="D232" i="1"/>
  <c r="D231" i="1" s="1"/>
  <c r="D230" i="1" s="1"/>
  <c r="C230" i="1" l="1"/>
  <c r="H231" i="1"/>
  <c r="H232" i="1"/>
  <c r="G130" i="5" l="1"/>
  <c r="G91" i="5" l="1"/>
  <c r="G96" i="8" l="1"/>
  <c r="E295" i="1" l="1"/>
  <c r="D295" i="1"/>
  <c r="I50" i="1" l="1"/>
  <c r="D50" i="1"/>
  <c r="C212" i="1" l="1"/>
  <c r="P175" i="1"/>
  <c r="O175" i="1"/>
  <c r="O176" i="1"/>
  <c r="P176" i="1"/>
  <c r="Q176" i="1"/>
  <c r="R176" i="1"/>
  <c r="H176" i="1"/>
  <c r="S176" i="1"/>
  <c r="T176" i="1"/>
  <c r="C176" i="1"/>
  <c r="C175" i="1"/>
  <c r="G171" i="1"/>
  <c r="M176" i="1" l="1"/>
  <c r="N176" i="1"/>
  <c r="Q200" i="1" l="1"/>
  <c r="R200" i="1"/>
  <c r="O200" i="1"/>
  <c r="P200" i="1"/>
  <c r="H200" i="1"/>
  <c r="C200" i="1"/>
  <c r="N200" i="1" l="1"/>
  <c r="M200" i="1"/>
  <c r="E34" i="1" l="1"/>
  <c r="E25" i="1" s="1"/>
  <c r="E149" i="4" l="1"/>
  <c r="C125" i="1" l="1"/>
  <c r="P257" i="1" l="1"/>
  <c r="O257" i="1"/>
  <c r="H257" i="1"/>
  <c r="C257" i="1"/>
  <c r="N257" i="1" l="1"/>
  <c r="M257" i="1"/>
  <c r="H226" i="1" l="1"/>
  <c r="H132" i="1"/>
  <c r="H96" i="1"/>
  <c r="P35" i="1"/>
  <c r="N158" i="1" l="1"/>
  <c r="K165" i="1"/>
  <c r="J165" i="1"/>
  <c r="E165" i="1"/>
  <c r="F165" i="1"/>
  <c r="F163" i="1" s="1"/>
  <c r="H165" i="1" l="1"/>
  <c r="J163" i="1"/>
  <c r="K163" i="1"/>
  <c r="K157" i="1" s="1"/>
  <c r="E163" i="1"/>
  <c r="E157" i="1" s="1"/>
  <c r="I140" i="4"/>
  <c r="J157" i="1" l="1"/>
  <c r="H163" i="1"/>
  <c r="H157" i="1" s="1"/>
  <c r="J50" i="1"/>
  <c r="L50" i="1"/>
  <c r="K50" i="1"/>
  <c r="C50" i="1"/>
  <c r="G50" i="1"/>
  <c r="K295" i="1" l="1"/>
  <c r="J295" i="1"/>
  <c r="I295" i="1"/>
  <c r="F295" i="1"/>
  <c r="O194" i="1"/>
  <c r="P194" i="1"/>
  <c r="Q194" i="1"/>
  <c r="R194" i="1"/>
  <c r="S194" i="1"/>
  <c r="T194" i="1"/>
  <c r="H194" i="1"/>
  <c r="C194" i="1"/>
  <c r="C190" i="1"/>
  <c r="O193" i="1" l="1"/>
  <c r="N194" i="1"/>
  <c r="M194" i="1"/>
  <c r="O232" i="1" l="1"/>
  <c r="P232" i="1"/>
  <c r="Q232" i="1"/>
  <c r="R232" i="1"/>
  <c r="S232" i="1"/>
  <c r="T232" i="1"/>
  <c r="O233" i="1"/>
  <c r="P233" i="1"/>
  <c r="Q233" i="1"/>
  <c r="R233" i="1"/>
  <c r="S233" i="1"/>
  <c r="T233" i="1"/>
  <c r="H233" i="1"/>
  <c r="C232" i="1"/>
  <c r="C233" i="1"/>
  <c r="O131" i="1"/>
  <c r="P131" i="1"/>
  <c r="Q131" i="1"/>
  <c r="R131" i="1"/>
  <c r="S131" i="1"/>
  <c r="T131" i="1"/>
  <c r="H131" i="1"/>
  <c r="C131" i="1"/>
  <c r="N233" i="1" l="1"/>
  <c r="S231" i="1"/>
  <c r="N232" i="1"/>
  <c r="P231" i="1"/>
  <c r="M233" i="1"/>
  <c r="M232" i="1"/>
  <c r="T231" i="1"/>
  <c r="C231" i="1"/>
  <c r="M131" i="1"/>
  <c r="N131" i="1"/>
  <c r="O202" i="1" l="1"/>
  <c r="P202" i="1"/>
  <c r="Q202" i="1"/>
  <c r="R202" i="1"/>
  <c r="S202" i="1"/>
  <c r="T202" i="1"/>
  <c r="H202" i="1"/>
  <c r="C202" i="1"/>
  <c r="N202" i="1" l="1"/>
  <c r="M202" i="1"/>
  <c r="O204" i="1" l="1"/>
  <c r="P204" i="1"/>
  <c r="Q204" i="1"/>
  <c r="R204" i="1"/>
  <c r="S204" i="1"/>
  <c r="T204" i="1"/>
  <c r="H204" i="1"/>
  <c r="C204" i="1"/>
  <c r="M204" i="1" l="1"/>
  <c r="N204" i="1"/>
  <c r="G98" i="4" l="1"/>
  <c r="G95" i="4" s="1"/>
  <c r="C95" i="4" s="1"/>
  <c r="L98" i="4"/>
  <c r="N127" i="4"/>
  <c r="O127" i="4"/>
  <c r="P127" i="4"/>
  <c r="H127" i="4"/>
  <c r="C127" i="4"/>
  <c r="C98" i="4" l="1"/>
  <c r="M127" i="4"/>
  <c r="N20" i="4" l="1"/>
  <c r="G182" i="5"/>
  <c r="G183" i="5"/>
  <c r="G184" i="5"/>
  <c r="G177" i="5"/>
  <c r="G178" i="5"/>
  <c r="G186" i="5"/>
  <c r="G185" i="5"/>
  <c r="G180" i="5"/>
  <c r="G179" i="5"/>
  <c r="G175" i="5"/>
  <c r="G34" i="5"/>
  <c r="G33" i="5"/>
  <c r="G38" i="5"/>
  <c r="G37" i="5"/>
  <c r="G36" i="5"/>
  <c r="G42" i="5"/>
  <c r="G64" i="5"/>
  <c r="G30" i="5"/>
  <c r="G26" i="5"/>
  <c r="G27" i="5"/>
  <c r="G18" i="5"/>
  <c r="G19" i="5"/>
  <c r="G24" i="5"/>
  <c r="G23" i="5"/>
  <c r="G22" i="5"/>
  <c r="G20" i="5"/>
  <c r="G17" i="5"/>
  <c r="G16" i="5"/>
  <c r="G15" i="5"/>
  <c r="G14" i="5"/>
  <c r="G13" i="5"/>
  <c r="G130" i="8" l="1"/>
  <c r="G129" i="8"/>
  <c r="G128" i="8"/>
  <c r="G114" i="8"/>
  <c r="G113" i="8"/>
  <c r="G110" i="8"/>
  <c r="G107" i="8"/>
  <c r="G106" i="8"/>
  <c r="G122" i="8"/>
  <c r="G121" i="8"/>
  <c r="G95" i="8"/>
  <c r="G88" i="8"/>
  <c r="G85" i="8"/>
  <c r="G86" i="8"/>
  <c r="G87" i="8"/>
  <c r="G103" i="8"/>
  <c r="G102" i="8"/>
  <c r="G74" i="8"/>
  <c r="G72" i="8"/>
  <c r="G67" i="8"/>
  <c r="G68" i="8"/>
  <c r="G82" i="8"/>
  <c r="G81" i="8"/>
  <c r="G28" i="8"/>
  <c r="G29" i="8"/>
  <c r="G30" i="8"/>
  <c r="G31" i="8"/>
  <c r="G32" i="8"/>
  <c r="G40" i="8"/>
  <c r="G38" i="8"/>
  <c r="G39" i="8"/>
  <c r="G34" i="8"/>
  <c r="G37" i="8"/>
  <c r="G36" i="8"/>
  <c r="G169" i="5"/>
  <c r="G167" i="5"/>
  <c r="G162" i="5"/>
  <c r="G163" i="5"/>
  <c r="G170" i="5"/>
  <c r="G168" i="5"/>
  <c r="G164" i="5"/>
  <c r="G43" i="5"/>
  <c r="G47" i="5"/>
  <c r="G48" i="5"/>
  <c r="G49" i="5"/>
  <c r="G50" i="5"/>
  <c r="G52" i="5"/>
  <c r="G53" i="5"/>
  <c r="G151" i="5" l="1"/>
  <c r="G152" i="5"/>
  <c r="G154" i="5"/>
  <c r="G153" i="5"/>
  <c r="G149" i="5"/>
  <c r="G146" i="5"/>
  <c r="G144" i="5"/>
  <c r="G138" i="5"/>
  <c r="G145" i="5"/>
  <c r="G142" i="5"/>
  <c r="G141" i="5"/>
  <c r="G140" i="5"/>
  <c r="G157" i="5"/>
  <c r="G89" i="5"/>
  <c r="G9" i="5"/>
  <c r="G10" i="5"/>
  <c r="G8" i="5"/>
  <c r="G7" i="5"/>
  <c r="G56" i="5"/>
  <c r="G57" i="5"/>
  <c r="G59" i="5"/>
  <c r="G55" i="5"/>
  <c r="L271" i="1"/>
  <c r="R231" i="1" l="1"/>
  <c r="Q231" i="1"/>
  <c r="O231" i="1"/>
  <c r="G103" i="5"/>
  <c r="G102" i="5"/>
  <c r="G98" i="5"/>
  <c r="G94" i="5"/>
  <c r="G93" i="5"/>
  <c r="G95" i="5"/>
  <c r="G96" i="5"/>
  <c r="G97" i="5"/>
  <c r="G100" i="5"/>
  <c r="G99" i="5"/>
  <c r="M231" i="1" l="1"/>
  <c r="N231" i="1"/>
  <c r="F162" i="1"/>
  <c r="F157" i="1" s="1"/>
  <c r="C228" i="1"/>
  <c r="H228" i="1"/>
  <c r="O228" i="1"/>
  <c r="P228" i="1"/>
  <c r="Q228" i="1"/>
  <c r="R228" i="1"/>
  <c r="S228" i="1"/>
  <c r="T228" i="1"/>
  <c r="C162" i="1" l="1"/>
  <c r="M228" i="1"/>
  <c r="N228" i="1"/>
  <c r="G63" i="8" l="1"/>
  <c r="G62" i="8"/>
  <c r="G60" i="8"/>
  <c r="G58" i="8"/>
  <c r="G57" i="8"/>
  <c r="G56" i="8"/>
  <c r="G53" i="8"/>
  <c r="G48" i="8"/>
  <c r="G51" i="8" l="1"/>
  <c r="G50" i="8"/>
  <c r="G49" i="8"/>
  <c r="G47" i="8"/>
  <c r="G44" i="8"/>
  <c r="G43" i="8"/>
  <c r="G18" i="8"/>
  <c r="G17" i="8"/>
  <c r="G14" i="8"/>
  <c r="G10" i="8"/>
  <c r="G11" i="8"/>
  <c r="G12" i="8"/>
  <c r="G8" i="8"/>
  <c r="G25" i="8"/>
  <c r="G24" i="8"/>
  <c r="H98" i="1" l="1"/>
  <c r="O98" i="1"/>
  <c r="P98" i="1"/>
  <c r="Q98" i="1"/>
  <c r="R98" i="1"/>
  <c r="S98" i="1"/>
  <c r="T98" i="1"/>
  <c r="C108" i="1"/>
  <c r="H108" i="1"/>
  <c r="O108" i="1"/>
  <c r="P108" i="1"/>
  <c r="Q108" i="1"/>
  <c r="R108" i="1"/>
  <c r="S108" i="1"/>
  <c r="T108" i="1"/>
  <c r="N98" i="1" l="1"/>
  <c r="M98" i="1"/>
  <c r="N108" i="1"/>
  <c r="M108" i="1"/>
  <c r="C86" i="1" l="1"/>
  <c r="H86" i="1"/>
  <c r="O86" i="1"/>
  <c r="P86" i="1"/>
  <c r="Q86" i="1"/>
  <c r="R86" i="1"/>
  <c r="S86" i="1"/>
  <c r="T86" i="1"/>
  <c r="M86" i="1" l="1"/>
  <c r="N86" i="1"/>
  <c r="C76" i="1" l="1"/>
  <c r="H76" i="1"/>
  <c r="O76" i="1"/>
  <c r="P76" i="1"/>
  <c r="Q76" i="1"/>
  <c r="R76" i="1"/>
  <c r="S76" i="1"/>
  <c r="T76" i="1"/>
  <c r="C74" i="1"/>
  <c r="H74" i="1"/>
  <c r="O74" i="1"/>
  <c r="P74" i="1"/>
  <c r="Q74" i="1"/>
  <c r="R74" i="1"/>
  <c r="S74" i="1"/>
  <c r="T74" i="1"/>
  <c r="N74" i="1" l="1"/>
  <c r="N76" i="1"/>
  <c r="M74" i="1"/>
  <c r="M76" i="1"/>
  <c r="G138" i="8"/>
  <c r="G134" i="8"/>
  <c r="G135" i="8"/>
  <c r="G136" i="8"/>
  <c r="G133" i="8"/>
  <c r="N21" i="4" l="1"/>
  <c r="O21" i="4"/>
  <c r="P21" i="4"/>
  <c r="N22" i="4"/>
  <c r="O22" i="4"/>
  <c r="P22" i="4"/>
  <c r="O20" i="4"/>
  <c r="P20" i="4"/>
  <c r="J150" i="1" l="1"/>
  <c r="K150" i="1"/>
  <c r="L150" i="1"/>
  <c r="I150" i="1"/>
  <c r="D149" i="1"/>
  <c r="T57" i="1"/>
  <c r="S57" i="1"/>
  <c r="R57" i="1"/>
  <c r="Q57" i="1"/>
  <c r="P57" i="1"/>
  <c r="O57" i="1"/>
  <c r="H57" i="1"/>
  <c r="C57" i="1"/>
  <c r="M57" i="1" l="1"/>
  <c r="N57" i="1"/>
  <c r="G108" i="5" l="1"/>
  <c r="G109" i="5"/>
  <c r="G106" i="5"/>
  <c r="G128" i="5" l="1"/>
  <c r="G127" i="5"/>
  <c r="G125" i="5"/>
  <c r="G121" i="5"/>
  <c r="G120" i="5"/>
  <c r="G117" i="5"/>
  <c r="G82" i="5"/>
  <c r="G81" i="5"/>
  <c r="G80" i="5"/>
  <c r="G78" i="5" l="1"/>
  <c r="G77" i="5"/>
  <c r="G68" i="5"/>
  <c r="G67" i="5"/>
  <c r="L133" i="1" l="1"/>
  <c r="G133" i="1"/>
  <c r="E77" i="4" l="1"/>
  <c r="E74" i="4" s="1"/>
  <c r="L189" i="1" l="1"/>
  <c r="O190" i="1"/>
  <c r="P190" i="1"/>
  <c r="Q190" i="1"/>
  <c r="R190" i="1"/>
  <c r="S190" i="1"/>
  <c r="T190" i="1"/>
  <c r="O184" i="1"/>
  <c r="P184" i="1"/>
  <c r="Q184" i="1"/>
  <c r="R184" i="1"/>
  <c r="S184" i="1"/>
  <c r="T184" i="1"/>
  <c r="O185" i="1"/>
  <c r="P185" i="1"/>
  <c r="Q185" i="1"/>
  <c r="R185" i="1"/>
  <c r="S185" i="1"/>
  <c r="T185" i="1"/>
  <c r="O186" i="1"/>
  <c r="P186" i="1"/>
  <c r="Q186" i="1"/>
  <c r="R186" i="1"/>
  <c r="S186" i="1"/>
  <c r="T186" i="1"/>
  <c r="H186" i="1"/>
  <c r="C186" i="1"/>
  <c r="N190" i="1" l="1"/>
  <c r="N186" i="1"/>
  <c r="M190" i="1"/>
  <c r="M186" i="1"/>
  <c r="C214" i="1" l="1"/>
  <c r="H214" i="1"/>
  <c r="O214" i="1"/>
  <c r="P214" i="1"/>
  <c r="Q214" i="1"/>
  <c r="R214" i="1"/>
  <c r="S214" i="1"/>
  <c r="T214" i="1"/>
  <c r="R212" i="1"/>
  <c r="P212" i="1"/>
  <c r="N214" i="1" l="1"/>
  <c r="M214" i="1"/>
  <c r="Q135" i="1" l="1"/>
  <c r="Q136" i="1"/>
  <c r="Q137" i="1"/>
  <c r="R132" i="1"/>
  <c r="T299" i="1"/>
  <c r="T298" i="1"/>
  <c r="T297" i="1"/>
  <c r="T296" i="1"/>
  <c r="T294" i="1"/>
  <c r="T292" i="1"/>
  <c r="T289" i="1"/>
  <c r="T286" i="1"/>
  <c r="T284" i="1"/>
  <c r="T280" i="1"/>
  <c r="T279" i="1"/>
  <c r="T278" i="1"/>
  <c r="T275" i="1"/>
  <c r="T272" i="1"/>
  <c r="T269" i="1"/>
  <c r="T268" i="1"/>
  <c r="T265" i="1"/>
  <c r="T261" i="1"/>
  <c r="T260" i="1"/>
  <c r="T259" i="1"/>
  <c r="T254" i="1"/>
  <c r="T253" i="1"/>
  <c r="T252" i="1"/>
  <c r="T251" i="1"/>
  <c r="T250" i="1"/>
  <c r="T249" i="1"/>
  <c r="T248" i="1"/>
  <c r="T247" i="1"/>
  <c r="T246" i="1"/>
  <c r="T245" i="1"/>
  <c r="T242" i="1"/>
  <c r="T241" i="1"/>
  <c r="T240" i="1"/>
  <c r="T239" i="1"/>
  <c r="T238" i="1"/>
  <c r="T229" i="1"/>
  <c r="T227" i="1"/>
  <c r="T226" i="1"/>
  <c r="T225" i="1"/>
  <c r="T224" i="1"/>
  <c r="T223" i="1"/>
  <c r="T221" i="1"/>
  <c r="T220" i="1"/>
  <c r="T219" i="1"/>
  <c r="T216" i="1"/>
  <c r="T212" i="1"/>
  <c r="T211" i="1"/>
  <c r="T205" i="1"/>
  <c r="T203" i="1"/>
  <c r="T199" i="1"/>
  <c r="T187" i="1"/>
  <c r="T183" i="1"/>
  <c r="T182" i="1"/>
  <c r="T181" i="1"/>
  <c r="T180" i="1"/>
  <c r="T175" i="1"/>
  <c r="T174" i="1"/>
  <c r="T173" i="1"/>
  <c r="T172" i="1"/>
  <c r="T170" i="1"/>
  <c r="T169" i="1"/>
  <c r="T168" i="1"/>
  <c r="T167" i="1"/>
  <c r="T166" i="1"/>
  <c r="T164" i="1"/>
  <c r="T163" i="1"/>
  <c r="T161" i="1"/>
  <c r="T160" i="1"/>
  <c r="T159" i="1"/>
  <c r="T155" i="1"/>
  <c r="T154" i="1"/>
  <c r="T151" i="1"/>
  <c r="T147" i="1"/>
  <c r="T143" i="1"/>
  <c r="T142" i="1"/>
  <c r="T141" i="1"/>
  <c r="T139" i="1"/>
  <c r="T138" i="1"/>
  <c r="T137" i="1"/>
  <c r="T136" i="1"/>
  <c r="T135" i="1"/>
  <c r="T134" i="1"/>
  <c r="T132" i="1"/>
  <c r="T130" i="1"/>
  <c r="T129" i="1"/>
  <c r="T126" i="1"/>
  <c r="T125" i="1"/>
  <c r="T124" i="1"/>
  <c r="T123" i="1"/>
  <c r="T122" i="1"/>
  <c r="T119" i="1"/>
  <c r="T116" i="1"/>
  <c r="T113" i="1"/>
  <c r="T110" i="1"/>
  <c r="T106" i="1"/>
  <c r="T104" i="1"/>
  <c r="T103" i="1"/>
  <c r="T102" i="1"/>
  <c r="T101" i="1"/>
  <c r="T100" i="1"/>
  <c r="T99" i="1"/>
  <c r="T96" i="1"/>
  <c r="T95" i="1"/>
  <c r="T94" i="1"/>
  <c r="T93" i="1"/>
  <c r="T91" i="1"/>
  <c r="T87" i="1"/>
  <c r="T85" i="1"/>
  <c r="T84" i="1"/>
  <c r="T83" i="1"/>
  <c r="T82" i="1"/>
  <c r="T81" i="1"/>
  <c r="T80" i="1"/>
  <c r="T79" i="1"/>
  <c r="T78" i="1"/>
  <c r="T75" i="1"/>
  <c r="T73" i="1"/>
  <c r="T69" i="1"/>
  <c r="T67" i="1"/>
  <c r="T66" i="1"/>
  <c r="T63" i="1"/>
  <c r="T61" i="1"/>
  <c r="T58" i="1"/>
  <c r="T56" i="1"/>
  <c r="T55" i="1"/>
  <c r="T54" i="1"/>
  <c r="T51" i="1"/>
  <c r="T40" i="1"/>
  <c r="T35" i="1"/>
  <c r="T27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7" i="1"/>
  <c r="R35" i="1"/>
  <c r="R40" i="1"/>
  <c r="R51" i="1"/>
  <c r="R54" i="1"/>
  <c r="R55" i="1"/>
  <c r="R56" i="1"/>
  <c r="R58" i="1"/>
  <c r="R61" i="1"/>
  <c r="R63" i="1"/>
  <c r="R66" i="1"/>
  <c r="R67" i="1"/>
  <c r="R69" i="1"/>
  <c r="R73" i="1"/>
  <c r="R75" i="1"/>
  <c r="R78" i="1"/>
  <c r="R79" i="1"/>
  <c r="R80" i="1"/>
  <c r="R81" i="1"/>
  <c r="R82" i="1"/>
  <c r="R83" i="1"/>
  <c r="R84" i="1"/>
  <c r="R85" i="1"/>
  <c r="R87" i="1"/>
  <c r="R91" i="1"/>
  <c r="R93" i="1"/>
  <c r="R94" i="1"/>
  <c r="R95" i="1"/>
  <c r="R96" i="1"/>
  <c r="R99" i="1"/>
  <c r="R100" i="1"/>
  <c r="R101" i="1"/>
  <c r="R102" i="1"/>
  <c r="R103" i="1"/>
  <c r="R104" i="1"/>
  <c r="R106" i="1"/>
  <c r="R110" i="1"/>
  <c r="R113" i="1"/>
  <c r="R116" i="1"/>
  <c r="R119" i="1"/>
  <c r="R122" i="1"/>
  <c r="R123" i="1"/>
  <c r="R124" i="1"/>
  <c r="R125" i="1"/>
  <c r="R126" i="1"/>
  <c r="R129" i="1"/>
  <c r="R130" i="1"/>
  <c r="R135" i="1"/>
  <c r="R136" i="1"/>
  <c r="R137" i="1"/>
  <c r="R138" i="1"/>
  <c r="R139" i="1"/>
  <c r="R141" i="1"/>
  <c r="R142" i="1"/>
  <c r="R143" i="1"/>
  <c r="R147" i="1"/>
  <c r="R151" i="1"/>
  <c r="R154" i="1"/>
  <c r="R155" i="1"/>
  <c r="R159" i="1"/>
  <c r="R160" i="1"/>
  <c r="R161" i="1"/>
  <c r="R163" i="1"/>
  <c r="R164" i="1"/>
  <c r="R166" i="1"/>
  <c r="R167" i="1"/>
  <c r="R168" i="1"/>
  <c r="R169" i="1"/>
  <c r="R170" i="1"/>
  <c r="R172" i="1"/>
  <c r="R173" i="1"/>
  <c r="R174" i="1"/>
  <c r="R175" i="1"/>
  <c r="R180" i="1"/>
  <c r="R181" i="1"/>
  <c r="R182" i="1"/>
  <c r="R183" i="1"/>
  <c r="R187" i="1"/>
  <c r="R199" i="1"/>
  <c r="R203" i="1"/>
  <c r="R205" i="1"/>
  <c r="R211" i="1"/>
  <c r="R216" i="1"/>
  <c r="R219" i="1"/>
  <c r="R220" i="1"/>
  <c r="R221" i="1"/>
  <c r="R223" i="1"/>
  <c r="R224" i="1"/>
  <c r="R225" i="1"/>
  <c r="R226" i="1"/>
  <c r="R227" i="1"/>
  <c r="R229" i="1"/>
  <c r="R238" i="1"/>
  <c r="R239" i="1"/>
  <c r="R240" i="1"/>
  <c r="R241" i="1"/>
  <c r="R242" i="1"/>
  <c r="R245" i="1"/>
  <c r="R246" i="1"/>
  <c r="R247" i="1"/>
  <c r="R248" i="1"/>
  <c r="R249" i="1"/>
  <c r="R250" i="1"/>
  <c r="R251" i="1"/>
  <c r="R252" i="1"/>
  <c r="R253" i="1"/>
  <c r="R254" i="1"/>
  <c r="R259" i="1"/>
  <c r="R260" i="1"/>
  <c r="R261" i="1"/>
  <c r="R265" i="1"/>
  <c r="R268" i="1"/>
  <c r="R269" i="1"/>
  <c r="R272" i="1"/>
  <c r="R275" i="1"/>
  <c r="R278" i="1"/>
  <c r="R279" i="1"/>
  <c r="R280" i="1"/>
  <c r="R284" i="1"/>
  <c r="R286" i="1"/>
  <c r="R289" i="1"/>
  <c r="R292" i="1"/>
  <c r="R294" i="1"/>
  <c r="R296" i="1"/>
  <c r="R297" i="1"/>
  <c r="R298" i="1"/>
  <c r="R29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7" i="1"/>
  <c r="P40" i="1"/>
  <c r="P51" i="1"/>
  <c r="P54" i="1"/>
  <c r="P55" i="1"/>
  <c r="P56" i="1"/>
  <c r="P58" i="1"/>
  <c r="P61" i="1"/>
  <c r="P63" i="1"/>
  <c r="P66" i="1"/>
  <c r="P67" i="1"/>
  <c r="P69" i="1"/>
  <c r="P73" i="1"/>
  <c r="P75" i="1"/>
  <c r="P78" i="1"/>
  <c r="P79" i="1"/>
  <c r="P81" i="1"/>
  <c r="P82" i="1"/>
  <c r="P83" i="1"/>
  <c r="P84" i="1"/>
  <c r="P85" i="1"/>
  <c r="P87" i="1"/>
  <c r="P91" i="1"/>
  <c r="P93" i="1"/>
  <c r="P94" i="1"/>
  <c r="P96" i="1"/>
  <c r="P99" i="1"/>
  <c r="P100" i="1"/>
  <c r="P101" i="1"/>
  <c r="P102" i="1"/>
  <c r="P103" i="1"/>
  <c r="P110" i="1"/>
  <c r="P113" i="1"/>
  <c r="P116" i="1"/>
  <c r="P119" i="1"/>
  <c r="P122" i="1"/>
  <c r="P123" i="1"/>
  <c r="P124" i="1"/>
  <c r="P125" i="1"/>
  <c r="P126" i="1"/>
  <c r="P129" i="1"/>
  <c r="P130" i="1"/>
  <c r="P132" i="1"/>
  <c r="P134" i="1"/>
  <c r="P135" i="1"/>
  <c r="P136" i="1"/>
  <c r="P137" i="1"/>
  <c r="P138" i="1"/>
  <c r="P139" i="1"/>
  <c r="P141" i="1"/>
  <c r="P142" i="1"/>
  <c r="P143" i="1"/>
  <c r="P147" i="1"/>
  <c r="P151" i="1"/>
  <c r="P154" i="1"/>
  <c r="P155" i="1"/>
  <c r="P159" i="1"/>
  <c r="P160" i="1"/>
  <c r="P161" i="1"/>
  <c r="P163" i="1"/>
  <c r="P164" i="1"/>
  <c r="P166" i="1"/>
  <c r="P167" i="1"/>
  <c r="P168" i="1"/>
  <c r="P169" i="1"/>
  <c r="P170" i="1"/>
  <c r="P172" i="1"/>
  <c r="P173" i="1"/>
  <c r="P174" i="1"/>
  <c r="P180" i="1"/>
  <c r="P181" i="1"/>
  <c r="P182" i="1"/>
  <c r="P183" i="1"/>
  <c r="P187" i="1"/>
  <c r="P199" i="1"/>
  <c r="P203" i="1"/>
  <c r="P205" i="1"/>
  <c r="P211" i="1"/>
  <c r="P216" i="1"/>
  <c r="P219" i="1"/>
  <c r="P220" i="1"/>
  <c r="P221" i="1"/>
  <c r="P223" i="1"/>
  <c r="P224" i="1"/>
  <c r="P225" i="1"/>
  <c r="P226" i="1"/>
  <c r="P227" i="1"/>
  <c r="P229" i="1"/>
  <c r="P238" i="1"/>
  <c r="P239" i="1"/>
  <c r="P240" i="1"/>
  <c r="P241" i="1"/>
  <c r="P242" i="1"/>
  <c r="P245" i="1"/>
  <c r="P246" i="1"/>
  <c r="P247" i="1"/>
  <c r="P248" i="1"/>
  <c r="P250" i="1"/>
  <c r="P251" i="1"/>
  <c r="P252" i="1"/>
  <c r="P253" i="1"/>
  <c r="P254" i="1"/>
  <c r="P259" i="1"/>
  <c r="P260" i="1"/>
  <c r="P261" i="1"/>
  <c r="P265" i="1"/>
  <c r="P268" i="1"/>
  <c r="P269" i="1"/>
  <c r="P272" i="1"/>
  <c r="P275" i="1"/>
  <c r="P278" i="1"/>
  <c r="P279" i="1"/>
  <c r="P280" i="1"/>
  <c r="P284" i="1"/>
  <c r="P286" i="1"/>
  <c r="P289" i="1"/>
  <c r="P292" i="1"/>
  <c r="P294" i="1"/>
  <c r="P296" i="1"/>
  <c r="P297" i="1"/>
  <c r="P298" i="1"/>
  <c r="P299" i="1"/>
  <c r="O51" i="1"/>
  <c r="Q51" i="1"/>
  <c r="S51" i="1"/>
  <c r="R271" i="1" l="1"/>
  <c r="H216" i="1"/>
  <c r="C216" i="1"/>
  <c r="P271" i="1" l="1"/>
  <c r="T271" i="1"/>
  <c r="N216" i="1"/>
  <c r="S10" i="1" l="1"/>
  <c r="P95" i="1" l="1"/>
  <c r="P80" i="1" l="1"/>
  <c r="P104" i="1"/>
  <c r="P158" i="1" l="1"/>
  <c r="T158" i="1"/>
  <c r="R158" i="1"/>
  <c r="F149" i="4" l="1"/>
  <c r="G150" i="4"/>
  <c r="G149" i="4" s="1"/>
  <c r="N138" i="4"/>
  <c r="O138" i="4"/>
  <c r="P138" i="4"/>
  <c r="N105" i="4"/>
  <c r="O105" i="4"/>
  <c r="P105" i="4"/>
  <c r="N70" i="4"/>
  <c r="O70" i="4"/>
  <c r="P70" i="4"/>
  <c r="L40" i="4"/>
  <c r="G40" i="4"/>
  <c r="J19" i="4"/>
  <c r="J15" i="4" s="1"/>
  <c r="K19" i="4"/>
  <c r="L19" i="4"/>
  <c r="G19" i="4"/>
  <c r="L16" i="4"/>
  <c r="E15" i="4"/>
  <c r="F15" i="4"/>
  <c r="G16" i="4"/>
  <c r="J10" i="4"/>
  <c r="K10" i="4"/>
  <c r="E10" i="4"/>
  <c r="F10" i="4"/>
  <c r="G10" i="4"/>
  <c r="N17" i="4"/>
  <c r="O17" i="4"/>
  <c r="P17" i="4"/>
  <c r="L15" i="4" l="1"/>
  <c r="K15" i="4"/>
  <c r="H11" i="1"/>
  <c r="H12" i="1"/>
  <c r="H13" i="1"/>
  <c r="H14" i="1"/>
  <c r="H15" i="1"/>
  <c r="H16" i="1"/>
  <c r="H17" i="1"/>
  <c r="H18" i="1"/>
  <c r="H19" i="1"/>
  <c r="H20" i="1"/>
  <c r="H21" i="1"/>
  <c r="H22" i="1"/>
  <c r="H51" i="1"/>
  <c r="H54" i="1"/>
  <c r="H55" i="1"/>
  <c r="H56" i="1"/>
  <c r="H58" i="1"/>
  <c r="H61" i="1"/>
  <c r="H63" i="1"/>
  <c r="H66" i="1"/>
  <c r="H67" i="1"/>
  <c r="H69" i="1"/>
  <c r="H73" i="1"/>
  <c r="H75" i="1"/>
  <c r="H78" i="1"/>
  <c r="H79" i="1"/>
  <c r="H80" i="1"/>
  <c r="H81" i="1"/>
  <c r="H82" i="1"/>
  <c r="H83" i="1"/>
  <c r="H84" i="1"/>
  <c r="H85" i="1"/>
  <c r="H87" i="1"/>
  <c r="H91" i="1"/>
  <c r="H93" i="1"/>
  <c r="H94" i="1"/>
  <c r="H95" i="1"/>
  <c r="H99" i="1"/>
  <c r="H100" i="1"/>
  <c r="H101" i="1"/>
  <c r="H102" i="1"/>
  <c r="H103" i="1"/>
  <c r="H104" i="1"/>
  <c r="H110" i="1"/>
  <c r="H113" i="1"/>
  <c r="H116" i="1"/>
  <c r="H119" i="1"/>
  <c r="H122" i="1"/>
  <c r="H123" i="1"/>
  <c r="H124" i="1"/>
  <c r="H125" i="1"/>
  <c r="H129" i="1"/>
  <c r="H130" i="1"/>
  <c r="H135" i="1"/>
  <c r="H136" i="1"/>
  <c r="H137" i="1"/>
  <c r="H138" i="1"/>
  <c r="H139" i="1"/>
  <c r="H141" i="1"/>
  <c r="H142" i="1"/>
  <c r="H143" i="1"/>
  <c r="H147" i="1"/>
  <c r="H151" i="1"/>
  <c r="H154" i="1"/>
  <c r="H155" i="1"/>
  <c r="H172" i="1"/>
  <c r="H173" i="1"/>
  <c r="H174" i="1"/>
  <c r="H175" i="1"/>
  <c r="H180" i="1"/>
  <c r="H181" i="1"/>
  <c r="H182" i="1"/>
  <c r="H183" i="1"/>
  <c r="H184" i="1"/>
  <c r="H185" i="1"/>
  <c r="H187" i="1"/>
  <c r="H203" i="1"/>
  <c r="H205" i="1"/>
  <c r="H211" i="1"/>
  <c r="H212" i="1"/>
  <c r="H219" i="1"/>
  <c r="H220" i="1"/>
  <c r="H221" i="1"/>
  <c r="H223" i="1"/>
  <c r="H224" i="1"/>
  <c r="H225" i="1"/>
  <c r="H227" i="1"/>
  <c r="H229" i="1"/>
  <c r="H238" i="1"/>
  <c r="H240" i="1"/>
  <c r="H241" i="1"/>
  <c r="H242" i="1"/>
  <c r="H245" i="1"/>
  <c r="H246" i="1"/>
  <c r="H247" i="1"/>
  <c r="H248" i="1"/>
  <c r="H249" i="1"/>
  <c r="H250" i="1"/>
  <c r="H251" i="1"/>
  <c r="H252" i="1"/>
  <c r="H253" i="1"/>
  <c r="H254" i="1"/>
  <c r="H259" i="1"/>
  <c r="H260" i="1"/>
  <c r="H261" i="1"/>
  <c r="H268" i="1"/>
  <c r="H275" i="1"/>
  <c r="H278" i="1"/>
  <c r="H279" i="1"/>
  <c r="H280" i="1"/>
  <c r="H286" i="1"/>
  <c r="H289" i="1"/>
  <c r="H292" i="1"/>
  <c r="H294" i="1"/>
  <c r="C11" i="1"/>
  <c r="C12" i="1"/>
  <c r="C13" i="1"/>
  <c r="C14" i="1"/>
  <c r="C15" i="1"/>
  <c r="C16" i="1"/>
  <c r="C17" i="1"/>
  <c r="C18" i="1"/>
  <c r="C19" i="1"/>
  <c r="C20" i="1"/>
  <c r="C21" i="1"/>
  <c r="C22" i="1"/>
  <c r="N35" i="1"/>
  <c r="C51" i="1"/>
  <c r="C54" i="1"/>
  <c r="C55" i="1"/>
  <c r="C56" i="1"/>
  <c r="C58" i="1"/>
  <c r="C61" i="1"/>
  <c r="C63" i="1"/>
  <c r="C66" i="1"/>
  <c r="C67" i="1"/>
  <c r="C69" i="1"/>
  <c r="C73" i="1"/>
  <c r="C75" i="1"/>
  <c r="C78" i="1"/>
  <c r="C79" i="1"/>
  <c r="C80" i="1"/>
  <c r="C81" i="1"/>
  <c r="C82" i="1"/>
  <c r="C83" i="1"/>
  <c r="C84" i="1"/>
  <c r="C85" i="1"/>
  <c r="C87" i="1"/>
  <c r="C91" i="1"/>
  <c r="C93" i="1"/>
  <c r="C94" i="1"/>
  <c r="C95" i="1"/>
  <c r="C96" i="1"/>
  <c r="C99" i="1"/>
  <c r="C100" i="1"/>
  <c r="C101" i="1"/>
  <c r="C102" i="1"/>
  <c r="C103" i="1"/>
  <c r="C104" i="1"/>
  <c r="C106" i="1"/>
  <c r="C110" i="1"/>
  <c r="C113" i="1"/>
  <c r="C116" i="1"/>
  <c r="C119" i="1"/>
  <c r="C122" i="1"/>
  <c r="C126" i="1"/>
  <c r="C129" i="1"/>
  <c r="C130" i="1"/>
  <c r="C132" i="1"/>
  <c r="C135" i="1"/>
  <c r="C136" i="1"/>
  <c r="C137" i="1"/>
  <c r="C138" i="1"/>
  <c r="C139" i="1"/>
  <c r="C141" i="1"/>
  <c r="C142" i="1"/>
  <c r="C143" i="1"/>
  <c r="C147" i="1"/>
  <c r="C151" i="1"/>
  <c r="C154" i="1"/>
  <c r="C155" i="1"/>
  <c r="C159" i="1"/>
  <c r="C160" i="1"/>
  <c r="C161" i="1"/>
  <c r="C163" i="1"/>
  <c r="C164" i="1"/>
  <c r="C166" i="1"/>
  <c r="C167" i="1"/>
  <c r="C168" i="1"/>
  <c r="C169" i="1"/>
  <c r="C170" i="1"/>
  <c r="C172" i="1"/>
  <c r="C173" i="1"/>
  <c r="C174" i="1"/>
  <c r="C180" i="1"/>
  <c r="C181" i="1"/>
  <c r="C182" i="1"/>
  <c r="C183" i="1"/>
  <c r="C184" i="1"/>
  <c r="C185" i="1"/>
  <c r="C187" i="1"/>
  <c r="C199" i="1"/>
  <c r="C203" i="1"/>
  <c r="C205" i="1"/>
  <c r="C211" i="1"/>
  <c r="C220" i="1"/>
  <c r="C221" i="1"/>
  <c r="C224" i="1"/>
  <c r="C225" i="1"/>
  <c r="C226" i="1"/>
  <c r="C227" i="1"/>
  <c r="C229" i="1"/>
  <c r="C238" i="1"/>
  <c r="C239" i="1"/>
  <c r="C240" i="1"/>
  <c r="C241" i="1"/>
  <c r="C242" i="1"/>
  <c r="C245" i="1"/>
  <c r="C246" i="1"/>
  <c r="C247" i="1"/>
  <c r="C248" i="1"/>
  <c r="C250" i="1"/>
  <c r="C251" i="1"/>
  <c r="C252" i="1"/>
  <c r="C253" i="1"/>
  <c r="C254" i="1"/>
  <c r="C259" i="1"/>
  <c r="C260" i="1"/>
  <c r="C261" i="1"/>
  <c r="C265" i="1"/>
  <c r="C268" i="1"/>
  <c r="C272" i="1"/>
  <c r="C275" i="1"/>
  <c r="C278" i="1"/>
  <c r="C279" i="1"/>
  <c r="C280" i="1"/>
  <c r="C284" i="1"/>
  <c r="C286" i="1"/>
  <c r="C289" i="1"/>
  <c r="C292" i="1"/>
  <c r="C294" i="1"/>
  <c r="N122" i="1" l="1"/>
  <c r="N224" i="1"/>
  <c r="N135" i="1"/>
  <c r="N164" i="1"/>
  <c r="N205" i="1"/>
  <c r="N82" i="1"/>
  <c r="N143" i="1"/>
  <c r="N102" i="1"/>
  <c r="N124" i="1"/>
  <c r="N67" i="1"/>
  <c r="N229" i="1"/>
  <c r="M175" i="1"/>
  <c r="N175" i="1"/>
  <c r="N141" i="1"/>
  <c r="N51" i="1"/>
  <c r="N166" i="1"/>
  <c r="N151" i="1"/>
  <c r="N163" i="1"/>
  <c r="N269" i="1"/>
  <c r="N78" i="1"/>
  <c r="N93" i="1"/>
  <c r="N21" i="1"/>
  <c r="N17" i="1"/>
  <c r="N13" i="1"/>
  <c r="N63" i="1"/>
  <c r="N58" i="1"/>
  <c r="N56" i="1"/>
  <c r="N116" i="1"/>
  <c r="N104" i="1"/>
  <c r="N96" i="1"/>
  <c r="N87" i="1"/>
  <c r="N154" i="1"/>
  <c r="N142" i="1"/>
  <c r="N292" i="1"/>
  <c r="N184" i="1"/>
  <c r="N182" i="1"/>
  <c r="N181" i="1"/>
  <c r="N185" i="1"/>
  <c r="N174" i="1"/>
  <c r="N172" i="1"/>
  <c r="N242" i="1"/>
  <c r="N212" i="1"/>
  <c r="N252" i="1"/>
  <c r="N286" i="1"/>
  <c r="N278" i="1"/>
  <c r="N170" i="1"/>
  <c r="N260" i="1"/>
  <c r="N248" i="1"/>
  <c r="N279" i="1"/>
  <c r="N253" i="1"/>
  <c r="N240" i="1"/>
  <c r="N221" i="1"/>
  <c r="N203" i="1"/>
  <c r="N187" i="1"/>
  <c r="N261" i="1"/>
  <c r="N245" i="1"/>
  <c r="N173" i="1"/>
  <c r="N169" i="1"/>
  <c r="N161" i="1"/>
  <c r="N136" i="1"/>
  <c r="N119" i="1"/>
  <c r="N106" i="1"/>
  <c r="N101" i="1"/>
  <c r="N83" i="1"/>
  <c r="N79" i="1"/>
  <c r="N69" i="1"/>
  <c r="N61" i="1"/>
  <c r="N40" i="1"/>
  <c r="N22" i="1"/>
  <c r="N18" i="1"/>
  <c r="N14" i="1"/>
  <c r="N10" i="1"/>
  <c r="N272" i="1"/>
  <c r="N225" i="1"/>
  <c r="N125" i="1"/>
  <c r="M185" i="1"/>
  <c r="M184" i="1"/>
  <c r="N180" i="1"/>
  <c r="N220" i="1"/>
  <c r="N289" i="1"/>
  <c r="N284" i="1"/>
  <c r="N275" i="1"/>
  <c r="N259" i="1"/>
  <c r="N241" i="1"/>
  <c r="N238" i="1"/>
  <c r="N219" i="1"/>
  <c r="N199" i="1"/>
  <c r="N183" i="1"/>
  <c r="N294" i="1"/>
  <c r="N265" i="1"/>
  <c r="N254" i="1"/>
  <c r="N250" i="1"/>
  <c r="N246" i="1"/>
  <c r="N226" i="1"/>
  <c r="N223" i="1"/>
  <c r="N211" i="1"/>
  <c r="N280" i="1"/>
  <c r="N159" i="1"/>
  <c r="N160" i="1"/>
  <c r="N155" i="1"/>
  <c r="N137" i="1"/>
  <c r="N126" i="1"/>
  <c r="N139" i="1"/>
  <c r="N138" i="1"/>
  <c r="N123" i="1"/>
  <c r="N130" i="1"/>
  <c r="N132" i="1"/>
  <c r="N110" i="1"/>
  <c r="N113" i="1"/>
  <c r="N95" i="1"/>
  <c r="N54" i="1"/>
  <c r="N55" i="1"/>
  <c r="N103" i="1"/>
  <c r="N99" i="1"/>
  <c r="N94" i="1"/>
  <c r="N91" i="1"/>
  <c r="N84" i="1"/>
  <c r="N80" i="1"/>
  <c r="N73" i="1"/>
  <c r="N100" i="1"/>
  <c r="N268" i="1"/>
  <c r="N251" i="1"/>
  <c r="N247" i="1"/>
  <c r="N227" i="1"/>
  <c r="N167" i="1"/>
  <c r="N168" i="1"/>
  <c r="N147" i="1"/>
  <c r="N85" i="1"/>
  <c r="N81" i="1"/>
  <c r="N75" i="1"/>
  <c r="N66" i="1"/>
  <c r="N27" i="1"/>
  <c r="N20" i="1"/>
  <c r="N16" i="1"/>
  <c r="N12" i="1"/>
  <c r="N19" i="1"/>
  <c r="N15" i="1"/>
  <c r="N11" i="1"/>
  <c r="N239" i="1"/>
  <c r="N129" i="1"/>
  <c r="M51" i="1"/>
  <c r="M110" i="1"/>
  <c r="O99" i="1"/>
  <c r="Q99" i="1"/>
  <c r="S99" i="1"/>
  <c r="O81" i="1" l="1"/>
  <c r="Q81" i="1"/>
  <c r="S81" i="1"/>
  <c r="J132" i="4" l="1"/>
  <c r="R189" i="1" l="1"/>
  <c r="N114" i="4"/>
  <c r="O114" i="4"/>
  <c r="P114" i="4"/>
  <c r="H72" i="1" l="1"/>
  <c r="L72" i="1"/>
  <c r="G72" i="1"/>
  <c r="R72" i="1" l="1"/>
  <c r="T72" i="1"/>
  <c r="C134" i="1" l="1"/>
  <c r="N134" i="1" s="1"/>
  <c r="R134" i="1"/>
  <c r="L198" i="1"/>
  <c r="H198" i="1" s="1"/>
  <c r="M198" i="1" s="1"/>
  <c r="O205" i="1"/>
  <c r="Q205" i="1"/>
  <c r="S205" i="1"/>
  <c r="O211" i="1"/>
  <c r="Q211" i="1"/>
  <c r="S211" i="1"/>
  <c r="O212" i="1"/>
  <c r="Q212" i="1"/>
  <c r="S212" i="1"/>
  <c r="M212" i="1" l="1"/>
  <c r="O199" i="1" l="1"/>
  <c r="Q199" i="1"/>
  <c r="S199" i="1"/>
  <c r="O180" i="1" l="1"/>
  <c r="Q180" i="1"/>
  <c r="O9" i="4" l="1"/>
  <c r="O11" i="4"/>
  <c r="O12" i="4"/>
  <c r="O13" i="4"/>
  <c r="O14" i="4"/>
  <c r="O16" i="4"/>
  <c r="O19" i="4"/>
  <c r="N29" i="4"/>
  <c r="O29" i="4"/>
  <c r="N30" i="4"/>
  <c r="O30" i="4"/>
  <c r="N33" i="4"/>
  <c r="O33" i="4"/>
  <c r="N34" i="4"/>
  <c r="O34" i="4"/>
  <c r="N39" i="4"/>
  <c r="O39" i="4"/>
  <c r="O40" i="4"/>
  <c r="N41" i="4"/>
  <c r="O41" i="4"/>
  <c r="N42" i="4"/>
  <c r="O42" i="4"/>
  <c r="N49" i="4"/>
  <c r="O49" i="4"/>
  <c r="N50" i="4"/>
  <c r="O50" i="4"/>
  <c r="N53" i="4"/>
  <c r="O53" i="4"/>
  <c r="N54" i="4"/>
  <c r="O54" i="4"/>
  <c r="N56" i="4"/>
  <c r="O56" i="4"/>
  <c r="N57" i="4"/>
  <c r="O57" i="4"/>
  <c r="N66" i="4"/>
  <c r="O66" i="4"/>
  <c r="N67" i="4"/>
  <c r="O67" i="4"/>
  <c r="O71" i="4"/>
  <c r="N75" i="4"/>
  <c r="O75" i="4"/>
  <c r="N78" i="4"/>
  <c r="O78" i="4"/>
  <c r="N79" i="4"/>
  <c r="O79" i="4"/>
  <c r="N80" i="4"/>
  <c r="O80" i="4"/>
  <c r="N81" i="4"/>
  <c r="O81" i="4"/>
  <c r="N86" i="4"/>
  <c r="O86" i="4"/>
  <c r="N87" i="4"/>
  <c r="O87" i="4"/>
  <c r="N90" i="4"/>
  <c r="O90" i="4"/>
  <c r="N91" i="4"/>
  <c r="O91" i="4"/>
  <c r="N96" i="4"/>
  <c r="O96" i="4"/>
  <c r="N99" i="4"/>
  <c r="O99" i="4"/>
  <c r="N100" i="4"/>
  <c r="O100" i="4"/>
  <c r="N102" i="4"/>
  <c r="O102" i="4"/>
  <c r="N103" i="4"/>
  <c r="O103" i="4"/>
  <c r="N104" i="4"/>
  <c r="O104" i="4"/>
  <c r="N109" i="4"/>
  <c r="O109" i="4"/>
  <c r="N110" i="4"/>
  <c r="O110" i="4"/>
  <c r="N113" i="4"/>
  <c r="O113" i="4"/>
  <c r="N118" i="4"/>
  <c r="O118" i="4"/>
  <c r="N121" i="4"/>
  <c r="O121" i="4"/>
  <c r="N122" i="4"/>
  <c r="O122" i="4"/>
  <c r="N123" i="4"/>
  <c r="O123" i="4"/>
  <c r="N124" i="4"/>
  <c r="O124" i="4"/>
  <c r="N125" i="4"/>
  <c r="O125" i="4"/>
  <c r="N129" i="4"/>
  <c r="O129" i="4"/>
  <c r="N133" i="4"/>
  <c r="O133" i="4"/>
  <c r="N134" i="4"/>
  <c r="O134" i="4"/>
  <c r="P129" i="4"/>
  <c r="H129" i="4"/>
  <c r="C129" i="4"/>
  <c r="O10" i="4" l="1"/>
  <c r="M129" i="4"/>
  <c r="H105" i="4"/>
  <c r="C105" i="4"/>
  <c r="I77" i="4"/>
  <c r="I74" i="4" s="1"/>
  <c r="P81" i="4"/>
  <c r="H81" i="4"/>
  <c r="C81" i="4"/>
  <c r="M105" i="4" l="1"/>
  <c r="N77" i="4"/>
  <c r="M81" i="4"/>
  <c r="P66" i="4" l="1"/>
  <c r="P41" i="4" l="1"/>
  <c r="P42" i="4"/>
  <c r="R165" i="1" l="1"/>
  <c r="T165" i="1"/>
  <c r="G165" i="1"/>
  <c r="T162" i="1"/>
  <c r="G162" i="1"/>
  <c r="P162" i="1"/>
  <c r="G152" i="1"/>
  <c r="E150" i="1"/>
  <c r="F150" i="1"/>
  <c r="G150" i="1"/>
  <c r="G157" i="1" l="1"/>
  <c r="G149" i="1"/>
  <c r="R150" i="1"/>
  <c r="E149" i="1"/>
  <c r="T150" i="1"/>
  <c r="F149" i="1"/>
  <c r="G118" i="1"/>
  <c r="L9" i="1" l="1"/>
  <c r="G9" i="1"/>
  <c r="R50" i="1" l="1"/>
  <c r="O40" i="1"/>
  <c r="T50" i="1" l="1"/>
  <c r="H50" i="1"/>
  <c r="L150" i="4"/>
  <c r="I149" i="4"/>
  <c r="P148" i="4"/>
  <c r="O148" i="4"/>
  <c r="N148" i="4"/>
  <c r="H148" i="4"/>
  <c r="C148" i="4"/>
  <c r="P147" i="4"/>
  <c r="O147" i="4"/>
  <c r="N147" i="4"/>
  <c r="H147" i="4"/>
  <c r="C147" i="4"/>
  <c r="L146" i="4"/>
  <c r="K146" i="4"/>
  <c r="O150" i="4" l="1"/>
  <c r="J149" i="4"/>
  <c r="P150" i="4"/>
  <c r="K149" i="4"/>
  <c r="C149" i="4"/>
  <c r="D149" i="4"/>
  <c r="N150" i="4"/>
  <c r="M147" i="4"/>
  <c r="M148" i="4"/>
  <c r="J146" i="4"/>
  <c r="J145" i="4" s="1"/>
  <c r="I146" i="4"/>
  <c r="G146" i="4"/>
  <c r="F146" i="4"/>
  <c r="P146" i="4" s="1"/>
  <c r="E146" i="4"/>
  <c r="E145" i="4" s="1"/>
  <c r="K145" i="4"/>
  <c r="M150" i="4" l="1"/>
  <c r="H149" i="4"/>
  <c r="N149" i="4"/>
  <c r="H146" i="4"/>
  <c r="C146" i="4"/>
  <c r="P149" i="4"/>
  <c r="O149" i="4" s="1"/>
  <c r="O146" i="4"/>
  <c r="I145" i="4"/>
  <c r="O145" i="4"/>
  <c r="F145" i="4"/>
  <c r="P145" i="4" s="1"/>
  <c r="D145" i="4"/>
  <c r="N146" i="4"/>
  <c r="K144" i="4"/>
  <c r="J144" i="4"/>
  <c r="E144" i="4"/>
  <c r="P143" i="4"/>
  <c r="O143" i="4"/>
  <c r="N143" i="4"/>
  <c r="H143" i="4"/>
  <c r="C143" i="4"/>
  <c r="P142" i="4"/>
  <c r="O142" i="4"/>
  <c r="N142" i="4"/>
  <c r="H142" i="4"/>
  <c r="C142" i="4"/>
  <c r="P141" i="4"/>
  <c r="O141" i="4"/>
  <c r="N141" i="4"/>
  <c r="H141" i="4"/>
  <c r="C141" i="4"/>
  <c r="L140" i="4"/>
  <c r="K140" i="4"/>
  <c r="J140" i="4"/>
  <c r="G140" i="4"/>
  <c r="G139" i="4" s="1"/>
  <c r="F140" i="4"/>
  <c r="F139" i="4" s="1"/>
  <c r="E140" i="4"/>
  <c r="E139" i="4" s="1"/>
  <c r="D140" i="4"/>
  <c r="D139" i="4" s="1"/>
  <c r="C145" i="4" l="1"/>
  <c r="D144" i="4"/>
  <c r="H140" i="4"/>
  <c r="M146" i="4"/>
  <c r="C140" i="4"/>
  <c r="C139" i="4" s="1"/>
  <c r="N140" i="4"/>
  <c r="M142" i="4"/>
  <c r="M141" i="4"/>
  <c r="N145" i="4"/>
  <c r="O144" i="4"/>
  <c r="P140" i="4"/>
  <c r="O140" i="4" s="1"/>
  <c r="M143" i="4"/>
  <c r="I144" i="4"/>
  <c r="H144" i="4" s="1"/>
  <c r="M140" i="4" l="1"/>
  <c r="N144" i="4"/>
  <c r="H138" i="4"/>
  <c r="C138" i="4"/>
  <c r="G137" i="4"/>
  <c r="F137" i="4"/>
  <c r="E137" i="4"/>
  <c r="M138" i="4" l="1"/>
  <c r="N137" i="4"/>
  <c r="F136" i="4"/>
  <c r="E136" i="4" s="1"/>
  <c r="D136" i="4" l="1"/>
  <c r="D135" i="4" s="1"/>
  <c r="C137" i="4"/>
  <c r="E135" i="4"/>
  <c r="P134" i="4"/>
  <c r="H134" i="4"/>
  <c r="C134" i="4"/>
  <c r="P133" i="4"/>
  <c r="H133" i="4"/>
  <c r="C133" i="4"/>
  <c r="L132" i="4"/>
  <c r="K132" i="4"/>
  <c r="I132" i="4"/>
  <c r="G132" i="4"/>
  <c r="F132" i="4"/>
  <c r="E132" i="4"/>
  <c r="E131" i="4" s="1"/>
  <c r="E130" i="4" s="1"/>
  <c r="D132" i="4"/>
  <c r="D131" i="4" s="1"/>
  <c r="P125" i="4"/>
  <c r="H125" i="4"/>
  <c r="C125" i="4"/>
  <c r="P124" i="4"/>
  <c r="H124" i="4"/>
  <c r="C124" i="4"/>
  <c r="P123" i="4"/>
  <c r="H123" i="4"/>
  <c r="C123" i="4"/>
  <c r="P122" i="4"/>
  <c r="H122" i="4"/>
  <c r="C122" i="4"/>
  <c r="P121" i="4"/>
  <c r="H121" i="4"/>
  <c r="C121" i="4"/>
  <c r="L120" i="4"/>
  <c r="G120" i="4"/>
  <c r="P118" i="4"/>
  <c r="H118" i="4"/>
  <c r="C118" i="4"/>
  <c r="H114" i="4"/>
  <c r="C114" i="4"/>
  <c r="P113" i="4"/>
  <c r="H113" i="4"/>
  <c r="C113" i="4"/>
  <c r="L112" i="4"/>
  <c r="K112" i="4"/>
  <c r="J112" i="4"/>
  <c r="I112" i="4"/>
  <c r="G112" i="4"/>
  <c r="F112" i="4"/>
  <c r="E112" i="4"/>
  <c r="P110" i="4"/>
  <c r="H110" i="4"/>
  <c r="C110" i="4"/>
  <c r="P109" i="4"/>
  <c r="H109" i="4"/>
  <c r="C109" i="4"/>
  <c r="L108" i="4"/>
  <c r="K108" i="4"/>
  <c r="J108" i="4"/>
  <c r="I108" i="4"/>
  <c r="G108" i="4"/>
  <c r="F108" i="4"/>
  <c r="P108" i="4" s="1"/>
  <c r="E108" i="4"/>
  <c r="D108" i="4"/>
  <c r="D107" i="4" s="1"/>
  <c r="D88" i="4" s="1"/>
  <c r="P104" i="4"/>
  <c r="H104" i="4"/>
  <c r="C104" i="4"/>
  <c r="P103" i="4"/>
  <c r="H103" i="4"/>
  <c r="C103" i="4"/>
  <c r="P102" i="4"/>
  <c r="H102" i="4"/>
  <c r="C102" i="4"/>
  <c r="P100" i="4"/>
  <c r="H100" i="4"/>
  <c r="C100" i="4"/>
  <c r="P99" i="4"/>
  <c r="H99" i="4"/>
  <c r="C99" i="4"/>
  <c r="P96" i="4"/>
  <c r="H96" i="4"/>
  <c r="C96" i="4"/>
  <c r="P91" i="4"/>
  <c r="H91" i="4"/>
  <c r="P90" i="4"/>
  <c r="H90" i="4"/>
  <c r="C90" i="4"/>
  <c r="L89" i="4"/>
  <c r="K89" i="4"/>
  <c r="J89" i="4"/>
  <c r="I89" i="4"/>
  <c r="G89" i="4"/>
  <c r="F89" i="4"/>
  <c r="E89" i="4"/>
  <c r="E117" i="4" l="1"/>
  <c r="M114" i="4"/>
  <c r="N89" i="4"/>
  <c r="N112" i="4"/>
  <c r="O120" i="4"/>
  <c r="O132" i="4"/>
  <c r="N132" i="4"/>
  <c r="O112" i="4"/>
  <c r="O98" i="4"/>
  <c r="O89" i="4"/>
  <c r="O108" i="4"/>
  <c r="N108" i="4"/>
  <c r="P89" i="4"/>
  <c r="M110" i="4"/>
  <c r="M99" i="4"/>
  <c r="M90" i="4"/>
  <c r="M109" i="4"/>
  <c r="C89" i="4"/>
  <c r="M91" i="4"/>
  <c r="M100" i="4"/>
  <c r="M104" i="4"/>
  <c r="M113" i="4"/>
  <c r="M96" i="4"/>
  <c r="M103" i="4"/>
  <c r="C132" i="4"/>
  <c r="P98" i="4"/>
  <c r="M102" i="4"/>
  <c r="C108" i="4"/>
  <c r="D111" i="4"/>
  <c r="H98" i="4"/>
  <c r="M118" i="4"/>
  <c r="P132" i="4"/>
  <c r="M134" i="4"/>
  <c r="M123" i="4"/>
  <c r="M133" i="4"/>
  <c r="H89" i="4"/>
  <c r="H108" i="4"/>
  <c r="H132" i="4"/>
  <c r="M121" i="4"/>
  <c r="M124" i="4"/>
  <c r="C120" i="4"/>
  <c r="M125" i="4"/>
  <c r="M122" i="4"/>
  <c r="P120" i="4"/>
  <c r="P112" i="4"/>
  <c r="H112" i="4"/>
  <c r="C112" i="4"/>
  <c r="P87" i="4"/>
  <c r="H87" i="4"/>
  <c r="C87" i="4"/>
  <c r="P86" i="4"/>
  <c r="H86" i="4"/>
  <c r="C86" i="4"/>
  <c r="L85" i="4"/>
  <c r="K85" i="4"/>
  <c r="J85" i="4"/>
  <c r="I85" i="4"/>
  <c r="G85" i="4"/>
  <c r="G84" i="4" s="1"/>
  <c r="F85" i="4"/>
  <c r="E85" i="4"/>
  <c r="E84" i="4" s="1"/>
  <c r="D85" i="4"/>
  <c r="I84" i="4" l="1"/>
  <c r="N85" i="4"/>
  <c r="O85" i="4"/>
  <c r="M132" i="4"/>
  <c r="M89" i="4"/>
  <c r="D84" i="4"/>
  <c r="M87" i="4"/>
  <c r="M86" i="4"/>
  <c r="F84" i="4"/>
  <c r="F83" i="4" s="1"/>
  <c r="H85" i="4"/>
  <c r="P85" i="4"/>
  <c r="M108" i="4"/>
  <c r="C85" i="4"/>
  <c r="M112" i="4"/>
  <c r="E111" i="4"/>
  <c r="P80" i="4"/>
  <c r="H80" i="4"/>
  <c r="C80" i="4"/>
  <c r="P79" i="4"/>
  <c r="H79" i="4"/>
  <c r="C79" i="4"/>
  <c r="P78" i="4"/>
  <c r="H78" i="4"/>
  <c r="C78" i="4"/>
  <c r="L77" i="4"/>
  <c r="L74" i="4" s="1"/>
  <c r="K77" i="4"/>
  <c r="K74" i="4" s="1"/>
  <c r="J77" i="4"/>
  <c r="J74" i="4" s="1"/>
  <c r="G77" i="4"/>
  <c r="G74" i="4" s="1"/>
  <c r="F77" i="4"/>
  <c r="P75" i="4"/>
  <c r="H75" i="4"/>
  <c r="C75" i="4"/>
  <c r="P71" i="4"/>
  <c r="H71" i="4"/>
  <c r="H70" i="4"/>
  <c r="C70" i="4"/>
  <c r="L69" i="4"/>
  <c r="K69" i="4"/>
  <c r="J69" i="4"/>
  <c r="I69" i="4"/>
  <c r="G69" i="4"/>
  <c r="F69" i="4"/>
  <c r="E69" i="4"/>
  <c r="P67" i="4"/>
  <c r="H67" i="4"/>
  <c r="C67" i="4"/>
  <c r="H66" i="4"/>
  <c r="C66" i="4"/>
  <c r="L65" i="4"/>
  <c r="L64" i="4" s="1"/>
  <c r="K65" i="4"/>
  <c r="J65" i="4"/>
  <c r="I65" i="4"/>
  <c r="G65" i="4"/>
  <c r="F65" i="4"/>
  <c r="E65" i="4"/>
  <c r="D65" i="4"/>
  <c r="P57" i="4"/>
  <c r="H57" i="4"/>
  <c r="C57" i="4"/>
  <c r="P56" i="4"/>
  <c r="H56" i="4"/>
  <c r="C56" i="4"/>
  <c r="L55" i="4"/>
  <c r="G55" i="4"/>
  <c r="P54" i="4"/>
  <c r="H54" i="4"/>
  <c r="C54" i="4"/>
  <c r="P53" i="4"/>
  <c r="H53" i="4"/>
  <c r="C53" i="4"/>
  <c r="L52" i="4"/>
  <c r="K52" i="4"/>
  <c r="J52" i="4"/>
  <c r="I52" i="4"/>
  <c r="G52" i="4"/>
  <c r="F52" i="4"/>
  <c r="E52" i="4"/>
  <c r="D52" i="4"/>
  <c r="C83" i="4" l="1"/>
  <c r="M83" i="4" s="1"/>
  <c r="F82" i="4"/>
  <c r="P83" i="4"/>
  <c r="M70" i="4"/>
  <c r="C84" i="4"/>
  <c r="O69" i="4"/>
  <c r="O77" i="4"/>
  <c r="N84" i="4"/>
  <c r="O65" i="4"/>
  <c r="M66" i="4"/>
  <c r="N65" i="4"/>
  <c r="O55" i="4"/>
  <c r="O52" i="4"/>
  <c r="N52" i="4"/>
  <c r="M75" i="4"/>
  <c r="M79" i="4"/>
  <c r="K64" i="4"/>
  <c r="K51" i="4" s="1"/>
  <c r="P65" i="4"/>
  <c r="M57" i="4"/>
  <c r="M85" i="4"/>
  <c r="P77" i="4"/>
  <c r="M67" i="4"/>
  <c r="C77" i="4"/>
  <c r="H77" i="4"/>
  <c r="M80" i="4"/>
  <c r="H69" i="4"/>
  <c r="M78" i="4"/>
  <c r="H65" i="4"/>
  <c r="P52" i="4"/>
  <c r="P69" i="4"/>
  <c r="C65" i="4"/>
  <c r="C52" i="4"/>
  <c r="M54" i="4"/>
  <c r="C55" i="4"/>
  <c r="J64" i="4"/>
  <c r="P55" i="4"/>
  <c r="M56" i="4"/>
  <c r="M53" i="4"/>
  <c r="H52" i="4"/>
  <c r="L51" i="4"/>
  <c r="P50" i="4"/>
  <c r="H50" i="4"/>
  <c r="C50" i="4"/>
  <c r="P49" i="4"/>
  <c r="H49" i="4"/>
  <c r="C49" i="4"/>
  <c r="L48" i="4"/>
  <c r="L47" i="4" s="1"/>
  <c r="K48" i="4"/>
  <c r="K47" i="4" s="1"/>
  <c r="J48" i="4"/>
  <c r="I48" i="4"/>
  <c r="G48" i="4"/>
  <c r="F48" i="4"/>
  <c r="F47" i="4" s="1"/>
  <c r="E48" i="4"/>
  <c r="D48" i="4"/>
  <c r="H43" i="4"/>
  <c r="C43" i="4"/>
  <c r="H42" i="4"/>
  <c r="C42" i="4"/>
  <c r="H41" i="4"/>
  <c r="C41" i="4"/>
  <c r="P40" i="4"/>
  <c r="H40" i="4"/>
  <c r="P39" i="4"/>
  <c r="C39" i="4"/>
  <c r="K38" i="4"/>
  <c r="J38" i="4"/>
  <c r="G38" i="4"/>
  <c r="P34" i="4"/>
  <c r="H34" i="4"/>
  <c r="C34" i="4"/>
  <c r="P33" i="4"/>
  <c r="H33" i="4"/>
  <c r="C33" i="4"/>
  <c r="L32" i="4"/>
  <c r="K32" i="4"/>
  <c r="J32" i="4"/>
  <c r="I32" i="4"/>
  <c r="G32" i="4"/>
  <c r="F32" i="4"/>
  <c r="E32" i="4"/>
  <c r="D32" i="4"/>
  <c r="P30" i="4"/>
  <c r="C30" i="4"/>
  <c r="P29" i="4"/>
  <c r="C29" i="4"/>
  <c r="K28" i="4"/>
  <c r="J28" i="4"/>
  <c r="G28" i="4"/>
  <c r="F28" i="4"/>
  <c r="E28" i="4"/>
  <c r="D28" i="4"/>
  <c r="H22" i="4"/>
  <c r="C22" i="4"/>
  <c r="H21" i="4"/>
  <c r="C21" i="4"/>
  <c r="C82" i="4" l="1"/>
  <c r="M82" i="4" s="1"/>
  <c r="P82" i="4"/>
  <c r="F74" i="4"/>
  <c r="D27" i="4"/>
  <c r="C28" i="4"/>
  <c r="M21" i="4"/>
  <c r="M22" i="4"/>
  <c r="P32" i="4"/>
  <c r="J27" i="4"/>
  <c r="O28" i="4"/>
  <c r="J47" i="4"/>
  <c r="J31" i="4" s="1"/>
  <c r="O48" i="4"/>
  <c r="N48" i="4"/>
  <c r="J51" i="4"/>
  <c r="H55" i="4"/>
  <c r="M55" i="4" s="1"/>
  <c r="N55" i="4"/>
  <c r="O38" i="4"/>
  <c r="O32" i="4"/>
  <c r="N32" i="4"/>
  <c r="M77" i="4"/>
  <c r="M65" i="4"/>
  <c r="M52" i="4"/>
  <c r="M42" i="4"/>
  <c r="M50" i="4"/>
  <c r="M41" i="4"/>
  <c r="M43" i="4"/>
  <c r="M49" i="4"/>
  <c r="M33" i="4"/>
  <c r="C48" i="4"/>
  <c r="H48" i="4"/>
  <c r="P48" i="4"/>
  <c r="P47" i="4"/>
  <c r="K31" i="4"/>
  <c r="O95" i="4"/>
  <c r="I47" i="4"/>
  <c r="E47" i="4"/>
  <c r="D47" i="4" s="1"/>
  <c r="P38" i="4"/>
  <c r="F31" i="4"/>
  <c r="C32" i="4"/>
  <c r="M34" i="4"/>
  <c r="H32" i="4"/>
  <c r="K27" i="4"/>
  <c r="P28" i="4"/>
  <c r="I64" i="4"/>
  <c r="I51" i="4" s="1"/>
  <c r="H20" i="4"/>
  <c r="C20" i="4"/>
  <c r="P19" i="4"/>
  <c r="M20" i="4" l="1"/>
  <c r="N47" i="4"/>
  <c r="O47" i="4"/>
  <c r="P31" i="4"/>
  <c r="E31" i="4"/>
  <c r="O31" i="4" s="1"/>
  <c r="M48" i="4"/>
  <c r="I31" i="4"/>
  <c r="H47" i="4"/>
  <c r="M32" i="4"/>
  <c r="H64" i="4"/>
  <c r="C19" i="4"/>
  <c r="H17" i="4"/>
  <c r="C17" i="4"/>
  <c r="P16" i="4"/>
  <c r="M17" i="4" l="1"/>
  <c r="G47" i="4"/>
  <c r="G27" i="4"/>
  <c r="F27" i="4" s="1"/>
  <c r="G64" i="4"/>
  <c r="H51" i="4"/>
  <c r="G15" i="4"/>
  <c r="C15" i="4" s="1"/>
  <c r="C16" i="4" l="1"/>
  <c r="N16" i="4"/>
  <c r="O15" i="4"/>
  <c r="G31" i="4"/>
  <c r="C47" i="4"/>
  <c r="P15" i="4"/>
  <c r="E27" i="4"/>
  <c r="O27" i="4" s="1"/>
  <c r="P27" i="4"/>
  <c r="H16" i="4"/>
  <c r="F64" i="4"/>
  <c r="G51" i="4"/>
  <c r="P14" i="4"/>
  <c r="H14" i="4"/>
  <c r="C14" i="4"/>
  <c r="P13" i="4"/>
  <c r="H13" i="4"/>
  <c r="C13" i="4"/>
  <c r="P12" i="4"/>
  <c r="M13" i="4" l="1"/>
  <c r="M14" i="4"/>
  <c r="M16" i="4"/>
  <c r="M47" i="4"/>
  <c r="P95" i="4"/>
  <c r="C27" i="4"/>
  <c r="E64" i="4"/>
  <c r="O64" i="4" s="1"/>
  <c r="F51" i="4"/>
  <c r="P64" i="4"/>
  <c r="H12" i="4"/>
  <c r="C12" i="4"/>
  <c r="P11" i="4"/>
  <c r="P10" i="4" s="1"/>
  <c r="H11" i="4"/>
  <c r="C11" i="4"/>
  <c r="M12" i="4" l="1"/>
  <c r="M11" i="4"/>
  <c r="D64" i="4"/>
  <c r="N64" i="4" s="1"/>
  <c r="E51" i="4"/>
  <c r="O51" i="4" s="1"/>
  <c r="P51" i="4"/>
  <c r="I10" i="4"/>
  <c r="D10" i="4"/>
  <c r="P9" i="4"/>
  <c r="N10" i="4" l="1"/>
  <c r="C10" i="4"/>
  <c r="D8" i="4"/>
  <c r="H10" i="4"/>
  <c r="C64" i="4"/>
  <c r="D51" i="4"/>
  <c r="N51" i="4" s="1"/>
  <c r="H9" i="4"/>
  <c r="C9" i="4"/>
  <c r="M10" i="4" l="1"/>
  <c r="M9" i="4"/>
  <c r="C51" i="4"/>
  <c r="M51" i="4" s="1"/>
  <c r="M64" i="4"/>
  <c r="L8" i="4" l="1"/>
  <c r="K8" i="4"/>
  <c r="J8" i="4"/>
  <c r="I8" i="4"/>
  <c r="N8" i="4" s="1"/>
  <c r="G8" i="4"/>
  <c r="F8" i="4"/>
  <c r="E8" i="4"/>
  <c r="E7" i="4" s="1"/>
  <c r="O8" i="4" l="1"/>
  <c r="P8" i="4"/>
  <c r="H8" i="4"/>
  <c r="C8" i="4" l="1"/>
  <c r="M8" i="4" s="1"/>
  <c r="D7" i="4"/>
  <c r="K7" i="4"/>
  <c r="G7" i="4"/>
  <c r="F7" i="4"/>
  <c r="P7" i="4" l="1"/>
  <c r="C7" i="4"/>
  <c r="J7" i="4"/>
  <c r="O7" i="4" s="1"/>
  <c r="S299" i="1" l="1"/>
  <c r="Q299" i="1"/>
  <c r="O299" i="1"/>
  <c r="H299" i="1"/>
  <c r="C299" i="1"/>
  <c r="S298" i="1"/>
  <c r="Q298" i="1"/>
  <c r="O298" i="1"/>
  <c r="H298" i="1"/>
  <c r="C298" i="1"/>
  <c r="S297" i="1"/>
  <c r="Q297" i="1"/>
  <c r="O297" i="1"/>
  <c r="H297" i="1"/>
  <c r="C297" i="1"/>
  <c r="S296" i="1"/>
  <c r="Q296" i="1"/>
  <c r="O296" i="1"/>
  <c r="H296" i="1"/>
  <c r="C296" i="1"/>
  <c r="L295" i="1"/>
  <c r="N296" i="1" l="1"/>
  <c r="N299" i="1"/>
  <c r="N298" i="1"/>
  <c r="N297" i="1"/>
  <c r="M298" i="1"/>
  <c r="M299" i="1"/>
  <c r="M297" i="1"/>
  <c r="M296" i="1"/>
  <c r="H295" i="1"/>
  <c r="G295" i="1" l="1"/>
  <c r="S295" i="1" l="1"/>
  <c r="T295" i="1"/>
  <c r="P295" i="1"/>
  <c r="S292" i="1"/>
  <c r="Q292" i="1"/>
  <c r="O292" i="1"/>
  <c r="L291" i="1"/>
  <c r="K291" i="1"/>
  <c r="J291" i="1"/>
  <c r="I291" i="1"/>
  <c r="G291" i="1"/>
  <c r="F291" i="1"/>
  <c r="E291" i="1"/>
  <c r="D291" i="1"/>
  <c r="D287" i="1" s="1"/>
  <c r="T291" i="1" l="1"/>
  <c r="R291" i="1"/>
  <c r="P291" i="1"/>
  <c r="Q295" i="1"/>
  <c r="R295" i="1"/>
  <c r="O295" i="1"/>
  <c r="C295" i="1"/>
  <c r="C291" i="1"/>
  <c r="H291" i="1"/>
  <c r="S291" i="1"/>
  <c r="Q291" i="1"/>
  <c r="O291" i="1" s="1"/>
  <c r="M292" i="1"/>
  <c r="S289" i="1"/>
  <c r="Q289" i="1"/>
  <c r="O289" i="1"/>
  <c r="N291" i="1" l="1"/>
  <c r="M295" i="1"/>
  <c r="N295" i="1"/>
  <c r="M291" i="1"/>
  <c r="M289" i="1"/>
  <c r="L288" i="1"/>
  <c r="G288" i="1"/>
  <c r="T288" i="1" l="1"/>
  <c r="R288" i="1"/>
  <c r="P288" i="1"/>
  <c r="C288" i="1"/>
  <c r="O288" i="1"/>
  <c r="S288" i="1"/>
  <c r="Q288" i="1"/>
  <c r="L287" i="1"/>
  <c r="K287" i="1"/>
  <c r="J287" i="1"/>
  <c r="I287" i="1"/>
  <c r="G287" i="1"/>
  <c r="F287" i="1"/>
  <c r="E287" i="1"/>
  <c r="S286" i="1"/>
  <c r="Q286" i="1"/>
  <c r="O286" i="1"/>
  <c r="S284" i="1"/>
  <c r="Q284" i="1"/>
  <c r="O284" i="1"/>
  <c r="G283" i="1"/>
  <c r="S280" i="1"/>
  <c r="Q280" i="1"/>
  <c r="O280" i="1"/>
  <c r="S279" i="1"/>
  <c r="Q279" i="1"/>
  <c r="O279" i="1"/>
  <c r="S278" i="1"/>
  <c r="Q278" i="1"/>
  <c r="O278" i="1"/>
  <c r="L276" i="1"/>
  <c r="G276" i="1"/>
  <c r="R276" i="1"/>
  <c r="S275" i="1"/>
  <c r="Q275" i="1"/>
  <c r="O275" i="1"/>
  <c r="R287" i="1" l="1"/>
  <c r="P276" i="1"/>
  <c r="P283" i="1"/>
  <c r="T287" i="1"/>
  <c r="P287" i="1"/>
  <c r="T283" i="1"/>
  <c r="T276" i="1"/>
  <c r="R283" i="1"/>
  <c r="N288" i="1"/>
  <c r="C287" i="1"/>
  <c r="H287" i="1"/>
  <c r="C276" i="1"/>
  <c r="H276" i="1"/>
  <c r="C283" i="1"/>
  <c r="H283" i="1"/>
  <c r="M288" i="1"/>
  <c r="M275" i="1"/>
  <c r="O287" i="1"/>
  <c r="S283" i="1"/>
  <c r="Q283" i="1"/>
  <c r="Q287" i="1"/>
  <c r="S287" i="1"/>
  <c r="O283" i="1"/>
  <c r="M284" i="1"/>
  <c r="S276" i="1"/>
  <c r="Q276" i="1" s="1"/>
  <c r="O276" i="1" s="1"/>
  <c r="M280" i="1"/>
  <c r="M279" i="1"/>
  <c r="M286" i="1"/>
  <c r="M278" i="1"/>
  <c r="N276" i="1" l="1"/>
  <c r="N287" i="1"/>
  <c r="N283" i="1"/>
  <c r="M287" i="1"/>
  <c r="M276" i="1"/>
  <c r="M283" i="1"/>
  <c r="S272" i="1" l="1"/>
  <c r="Q272" i="1"/>
  <c r="O272" i="1"/>
  <c r="S269" i="1"/>
  <c r="Q269" i="1"/>
  <c r="Q268" i="1"/>
  <c r="L266" i="1"/>
  <c r="G266" i="1"/>
  <c r="S265" i="1"/>
  <c r="Q265" i="1"/>
  <c r="O265" i="1"/>
  <c r="S261" i="1"/>
  <c r="Q261" i="1"/>
  <c r="O261" i="1"/>
  <c r="S260" i="1"/>
  <c r="Q260" i="1"/>
  <c r="O260" i="1"/>
  <c r="S259" i="1"/>
  <c r="Q259" i="1"/>
  <c r="P258" i="1"/>
  <c r="L258" i="1"/>
  <c r="G258" i="1"/>
  <c r="S254" i="1"/>
  <c r="Q254" i="1"/>
  <c r="O254" i="1"/>
  <c r="S253" i="1"/>
  <c r="Q253" i="1"/>
  <c r="O253" i="1"/>
  <c r="S252" i="1"/>
  <c r="Q252" i="1"/>
  <c r="O252" i="1"/>
  <c r="S251" i="1"/>
  <c r="Q251" i="1"/>
  <c r="O251" i="1"/>
  <c r="S250" i="1"/>
  <c r="Q250" i="1"/>
  <c r="O250" i="1"/>
  <c r="S249" i="1"/>
  <c r="Q249" i="1"/>
  <c r="S248" i="1"/>
  <c r="Q248" i="1"/>
  <c r="O248" i="1"/>
  <c r="S247" i="1"/>
  <c r="Q247" i="1"/>
  <c r="O247" i="1"/>
  <c r="S246" i="1"/>
  <c r="Q246" i="1"/>
  <c r="O246" i="1"/>
  <c r="S245" i="1"/>
  <c r="Q245" i="1"/>
  <c r="O245" i="1"/>
  <c r="L244" i="1"/>
  <c r="G244" i="1"/>
  <c r="S242" i="1"/>
  <c r="Q242" i="1"/>
  <c r="O242" i="1"/>
  <c r="S241" i="1"/>
  <c r="Q241" i="1"/>
  <c r="O241" i="1"/>
  <c r="S240" i="1"/>
  <c r="Q240" i="1"/>
  <c r="O240" i="1"/>
  <c r="S239" i="1"/>
  <c r="Q239" i="1"/>
  <c r="O239" i="1"/>
  <c r="T266" i="1" l="1"/>
  <c r="R244" i="1"/>
  <c r="T258" i="1"/>
  <c r="R266" i="1"/>
  <c r="R258" i="1"/>
  <c r="S244" i="1"/>
  <c r="T244" i="1"/>
  <c r="C258" i="1"/>
  <c r="H258" i="1"/>
  <c r="H244" i="1"/>
  <c r="H266" i="1"/>
  <c r="Q266" i="1"/>
  <c r="O259" i="1"/>
  <c r="S258" i="1"/>
  <c r="M259" i="1"/>
  <c r="O258" i="1"/>
  <c r="M254" i="1"/>
  <c r="M245" i="1"/>
  <c r="M247" i="1"/>
  <c r="M250" i="1"/>
  <c r="M248" i="1"/>
  <c r="M252" i="1"/>
  <c r="M246" i="1"/>
  <c r="M253" i="1"/>
  <c r="S266" i="1"/>
  <c r="M240" i="1"/>
  <c r="G270" i="1"/>
  <c r="M251" i="1"/>
  <c r="Q244" i="1"/>
  <c r="Q258" i="1"/>
  <c r="M265" i="1"/>
  <c r="M242" i="1"/>
  <c r="M241" i="1"/>
  <c r="M260" i="1"/>
  <c r="M272" i="1"/>
  <c r="M261" i="1"/>
  <c r="S238" i="1"/>
  <c r="Q238" i="1"/>
  <c r="O238" i="1"/>
  <c r="L237" i="1"/>
  <c r="N258" i="1" l="1"/>
  <c r="C271" i="1"/>
  <c r="H271" i="1"/>
  <c r="Q271" i="1"/>
  <c r="Q270" i="1"/>
  <c r="M258" i="1"/>
  <c r="M239" i="1"/>
  <c r="O271" i="1"/>
  <c r="M238" i="1"/>
  <c r="S271" i="1"/>
  <c r="S270" i="1"/>
  <c r="G237" i="1"/>
  <c r="G230" i="1" s="1"/>
  <c r="L230" i="1"/>
  <c r="S229" i="1"/>
  <c r="Q229" i="1"/>
  <c r="O229" i="1"/>
  <c r="S227" i="1"/>
  <c r="Q227" i="1"/>
  <c r="O227" i="1"/>
  <c r="S226" i="1"/>
  <c r="Q226" i="1"/>
  <c r="O226" i="1"/>
  <c r="S225" i="1"/>
  <c r="Q225" i="1"/>
  <c r="O225" i="1"/>
  <c r="S224" i="1"/>
  <c r="Q224" i="1"/>
  <c r="O224" i="1"/>
  <c r="S223" i="1"/>
  <c r="Q223" i="1"/>
  <c r="O223" i="1"/>
  <c r="L222" i="1"/>
  <c r="G222" i="1"/>
  <c r="F222" i="1"/>
  <c r="S221" i="1"/>
  <c r="Q221" i="1"/>
  <c r="O221" i="1"/>
  <c r="S220" i="1"/>
  <c r="Q220" i="1"/>
  <c r="O220" i="1"/>
  <c r="S219" i="1"/>
  <c r="Q219" i="1"/>
  <c r="O219" i="1"/>
  <c r="L218" i="1"/>
  <c r="G218" i="1"/>
  <c r="G197" i="1" s="1"/>
  <c r="R218" i="1" l="1"/>
  <c r="R222" i="1"/>
  <c r="P222" i="1"/>
  <c r="N271" i="1"/>
  <c r="T222" i="1"/>
  <c r="P218" i="1"/>
  <c r="T218" i="1"/>
  <c r="R270" i="1"/>
  <c r="T270" i="1"/>
  <c r="S237" i="1"/>
  <c r="T237" i="1"/>
  <c r="Q237" i="1"/>
  <c r="R237" i="1"/>
  <c r="C270" i="1"/>
  <c r="P270" i="1"/>
  <c r="H237" i="1"/>
  <c r="P237" i="1"/>
  <c r="C222" i="1"/>
  <c r="H222" i="1"/>
  <c r="I230" i="1"/>
  <c r="H218" i="1"/>
  <c r="C218" i="1"/>
  <c r="H270" i="1"/>
  <c r="S218" i="1"/>
  <c r="S222" i="1"/>
  <c r="Q222" i="1"/>
  <c r="M225" i="1"/>
  <c r="O222" i="1"/>
  <c r="O237" i="1"/>
  <c r="J230" i="1"/>
  <c r="Q218" i="1"/>
  <c r="M221" i="1"/>
  <c r="O218" i="1"/>
  <c r="O270" i="1"/>
  <c r="M219" i="1"/>
  <c r="M227" i="1"/>
  <c r="K230" i="1"/>
  <c r="M271" i="1"/>
  <c r="M223" i="1"/>
  <c r="M226" i="1"/>
  <c r="M220" i="1"/>
  <c r="M224" i="1"/>
  <c r="M229" i="1"/>
  <c r="N270" i="1" l="1"/>
  <c r="M270" i="1"/>
  <c r="R230" i="1"/>
  <c r="N237" i="1"/>
  <c r="T230" i="1"/>
  <c r="P230" i="1"/>
  <c r="N222" i="1"/>
  <c r="N218" i="1"/>
  <c r="Q230" i="1"/>
  <c r="H230" i="1"/>
  <c r="M222" i="1"/>
  <c r="M237" i="1"/>
  <c r="S216" i="1"/>
  <c r="S230" i="1"/>
  <c r="M218" i="1"/>
  <c r="Q216" i="1"/>
  <c r="O216" i="1"/>
  <c r="O230" i="1"/>
  <c r="M230" i="1" l="1"/>
  <c r="N230" i="1"/>
  <c r="L270" i="1"/>
  <c r="M216" i="1"/>
  <c r="M211" i="1" l="1"/>
  <c r="M205" i="1"/>
  <c r="S203" i="1"/>
  <c r="Q203" i="1"/>
  <c r="O203" i="1"/>
  <c r="M199" i="1" l="1"/>
  <c r="M203" i="1"/>
  <c r="T198" i="1" l="1"/>
  <c r="T193" i="1"/>
  <c r="R193" i="1"/>
  <c r="P193" i="1"/>
  <c r="P198" i="1"/>
  <c r="H193" i="1"/>
  <c r="R198" i="1"/>
  <c r="S198" i="1"/>
  <c r="Q193" i="1"/>
  <c r="S193" i="1"/>
  <c r="I178" i="1"/>
  <c r="P189" i="1"/>
  <c r="S187" i="1"/>
  <c r="Q187" i="1"/>
  <c r="O187" i="1"/>
  <c r="S183" i="1"/>
  <c r="Q183" i="1"/>
  <c r="O183" i="1"/>
  <c r="S182" i="1"/>
  <c r="Q182" i="1"/>
  <c r="O182" i="1"/>
  <c r="S181" i="1"/>
  <c r="Q181" i="1"/>
  <c r="O181" i="1"/>
  <c r="L179" i="1"/>
  <c r="G179" i="1"/>
  <c r="P179" i="1"/>
  <c r="S175" i="1"/>
  <c r="Q175" i="1"/>
  <c r="S174" i="1"/>
  <c r="Q174" i="1"/>
  <c r="O174" i="1"/>
  <c r="S173" i="1"/>
  <c r="Q173" i="1"/>
  <c r="O173" i="1"/>
  <c r="S172" i="1"/>
  <c r="Q172" i="1"/>
  <c r="O172" i="1"/>
  <c r="T189" i="1" l="1"/>
  <c r="N193" i="1"/>
  <c r="R179" i="1"/>
  <c r="T179" i="1"/>
  <c r="S197" i="1"/>
  <c r="T197" i="1"/>
  <c r="F178" i="1"/>
  <c r="K178" i="1"/>
  <c r="C179" i="1"/>
  <c r="H179" i="1"/>
  <c r="C189" i="1"/>
  <c r="N189" i="1" s="1"/>
  <c r="G178" i="1"/>
  <c r="N198" i="1"/>
  <c r="Q198" i="1"/>
  <c r="M180" i="1"/>
  <c r="M193" i="1"/>
  <c r="Q179" i="1"/>
  <c r="L178" i="1"/>
  <c r="M172" i="1"/>
  <c r="M174" i="1"/>
  <c r="J178" i="1"/>
  <c r="S189" i="1"/>
  <c r="M181" i="1"/>
  <c r="Q189" i="1"/>
  <c r="S179" i="1"/>
  <c r="M187" i="1"/>
  <c r="M173" i="1"/>
  <c r="D178" i="1"/>
  <c r="P178" i="1" s="1"/>
  <c r="O179" i="1"/>
  <c r="M182" i="1"/>
  <c r="O189" i="1"/>
  <c r="E178" i="1"/>
  <c r="M183" i="1"/>
  <c r="R178" i="1" l="1"/>
  <c r="Q197" i="1"/>
  <c r="R197" i="1"/>
  <c r="T178" i="1"/>
  <c r="N179" i="1"/>
  <c r="H178" i="1"/>
  <c r="S178" i="1"/>
  <c r="C178" i="1"/>
  <c r="O198" i="1"/>
  <c r="Q178" i="1"/>
  <c r="M189" i="1"/>
  <c r="M179" i="1"/>
  <c r="O178" i="1"/>
  <c r="S170" i="1"/>
  <c r="Q170" i="1"/>
  <c r="O170" i="1"/>
  <c r="S169" i="1"/>
  <c r="Q169" i="1"/>
  <c r="O169" i="1"/>
  <c r="S168" i="1"/>
  <c r="Q168" i="1"/>
  <c r="O168" i="1"/>
  <c r="S167" i="1"/>
  <c r="Q167" i="1"/>
  <c r="O167" i="1"/>
  <c r="S166" i="1"/>
  <c r="Q166" i="1"/>
  <c r="O166" i="1"/>
  <c r="N178" i="1" l="1"/>
  <c r="N197" i="1"/>
  <c r="P197" i="1"/>
  <c r="S171" i="1"/>
  <c r="T171" i="1"/>
  <c r="O197" i="1"/>
  <c r="M166" i="1"/>
  <c r="M170" i="1"/>
  <c r="M169" i="1"/>
  <c r="M178" i="1"/>
  <c r="M167" i="1"/>
  <c r="M168" i="1"/>
  <c r="S165" i="1"/>
  <c r="Q165" i="1"/>
  <c r="M197" i="1" l="1"/>
  <c r="P165" i="1"/>
  <c r="S164" i="1"/>
  <c r="Q164" i="1"/>
  <c r="O164" i="1"/>
  <c r="S163" i="1"/>
  <c r="Q163" i="1"/>
  <c r="O163" i="1"/>
  <c r="S162" i="1"/>
  <c r="O162" i="1"/>
  <c r="S161" i="1"/>
  <c r="Q161" i="1"/>
  <c r="O161" i="1"/>
  <c r="S160" i="1"/>
  <c r="Q160" i="1"/>
  <c r="O160" i="1"/>
  <c r="S159" i="1"/>
  <c r="Q159" i="1"/>
  <c r="O159" i="1"/>
  <c r="N162" i="1" l="1"/>
  <c r="R162" i="1"/>
  <c r="O165" i="1"/>
  <c r="C165" i="1"/>
  <c r="M164" i="1"/>
  <c r="M159" i="1"/>
  <c r="M160" i="1"/>
  <c r="Q162" i="1"/>
  <c r="M163" i="1"/>
  <c r="M161" i="1"/>
  <c r="S158" i="1"/>
  <c r="M162" i="1" l="1"/>
  <c r="M165" i="1"/>
  <c r="N165" i="1"/>
  <c r="O158" i="1"/>
  <c r="Q158" i="1" l="1"/>
  <c r="M158" i="1"/>
  <c r="S155" i="1" l="1"/>
  <c r="Q155" i="1"/>
  <c r="O155" i="1"/>
  <c r="S154" i="1" l="1"/>
  <c r="Q154" i="1"/>
  <c r="O154" i="1"/>
  <c r="L152" i="1"/>
  <c r="L149" i="1" s="1"/>
  <c r="T152" i="1"/>
  <c r="U152" i="1" l="1"/>
  <c r="K149" i="1"/>
  <c r="M155" i="1"/>
  <c r="M154" i="1"/>
  <c r="S152" i="1"/>
  <c r="J149" i="1"/>
  <c r="I149" i="1"/>
  <c r="S151" i="1"/>
  <c r="Q151" i="1"/>
  <c r="O151" i="1"/>
  <c r="S150" i="1"/>
  <c r="Q150" i="1"/>
  <c r="H150" i="1"/>
  <c r="H149" i="1" l="1"/>
  <c r="C152" i="1"/>
  <c r="P152" i="1"/>
  <c r="R152" i="1"/>
  <c r="C150" i="1"/>
  <c r="N150" i="1" s="1"/>
  <c r="P150" i="1"/>
  <c r="H152" i="1"/>
  <c r="Q152" i="1"/>
  <c r="M151" i="1"/>
  <c r="O150" i="1"/>
  <c r="O152" i="1"/>
  <c r="S147" i="1"/>
  <c r="Q147" i="1"/>
  <c r="O147" i="1"/>
  <c r="T146" i="1"/>
  <c r="R146" i="1"/>
  <c r="P146" i="1"/>
  <c r="S143" i="1"/>
  <c r="Q143" i="1"/>
  <c r="O143" i="1"/>
  <c r="S142" i="1"/>
  <c r="Q142" i="1"/>
  <c r="O142" i="1"/>
  <c r="S141" i="1"/>
  <c r="Q141" i="1"/>
  <c r="O141" i="1"/>
  <c r="S139" i="1"/>
  <c r="Q139" i="1"/>
  <c r="O139" i="1"/>
  <c r="S138" i="1"/>
  <c r="Q138" i="1"/>
  <c r="O138" i="1"/>
  <c r="S137" i="1"/>
  <c r="O137" i="1"/>
  <c r="S136" i="1"/>
  <c r="O136" i="1"/>
  <c r="S135" i="1"/>
  <c r="O135" i="1"/>
  <c r="S134" i="1"/>
  <c r="O134" i="1"/>
  <c r="P149" i="1" l="1"/>
  <c r="M150" i="1"/>
  <c r="N152" i="1"/>
  <c r="R149" i="1"/>
  <c r="S149" i="1"/>
  <c r="T149" i="1"/>
  <c r="C146" i="1"/>
  <c r="H146" i="1"/>
  <c r="C149" i="1"/>
  <c r="M138" i="1"/>
  <c r="M134" i="1"/>
  <c r="Q134" i="1"/>
  <c r="M152" i="1"/>
  <c r="M141" i="1"/>
  <c r="M142" i="1"/>
  <c r="M147" i="1"/>
  <c r="M135" i="1"/>
  <c r="M143" i="1"/>
  <c r="Q149" i="1"/>
  <c r="M137" i="1"/>
  <c r="M136" i="1"/>
  <c r="M139" i="1"/>
  <c r="S146" i="1"/>
  <c r="Q146" i="1" s="1"/>
  <c r="O146" i="1" s="1"/>
  <c r="S132" i="1"/>
  <c r="Q132" i="1"/>
  <c r="O132" i="1"/>
  <c r="S130" i="1"/>
  <c r="Q130" i="1"/>
  <c r="O130" i="1"/>
  <c r="S129" i="1"/>
  <c r="Q129" i="1"/>
  <c r="O129" i="1"/>
  <c r="L128" i="1"/>
  <c r="L120" i="1" s="1"/>
  <c r="G128" i="1"/>
  <c r="G120" i="1" s="1"/>
  <c r="T128" i="1" l="1"/>
  <c r="R128" i="1"/>
  <c r="P133" i="1"/>
  <c r="P128" i="1"/>
  <c r="T133" i="1"/>
  <c r="R133" i="1"/>
  <c r="N146" i="1"/>
  <c r="M149" i="1"/>
  <c r="N149" i="1"/>
  <c r="C128" i="1"/>
  <c r="H128" i="1"/>
  <c r="C133" i="1"/>
  <c r="H133" i="1"/>
  <c r="M146" i="1"/>
  <c r="O149" i="1"/>
  <c r="O128" i="1"/>
  <c r="S128" i="1"/>
  <c r="Q128" i="1" s="1"/>
  <c r="M130" i="1"/>
  <c r="M129" i="1"/>
  <c r="M132" i="1"/>
  <c r="S133" i="1"/>
  <c r="Q133" i="1" s="1"/>
  <c r="O133" i="1" s="1"/>
  <c r="S126" i="1"/>
  <c r="Q126" i="1"/>
  <c r="O126" i="1"/>
  <c r="S125" i="1"/>
  <c r="Q125" i="1"/>
  <c r="O125" i="1"/>
  <c r="S124" i="1"/>
  <c r="Q124" i="1"/>
  <c r="O124" i="1"/>
  <c r="S123" i="1"/>
  <c r="Q123" i="1"/>
  <c r="O123" i="1"/>
  <c r="S122" i="1"/>
  <c r="Q122" i="1"/>
  <c r="O122" i="1"/>
  <c r="N128" i="1" l="1"/>
  <c r="N133" i="1"/>
  <c r="M128" i="1"/>
  <c r="M122" i="1"/>
  <c r="M125" i="1"/>
  <c r="M124" i="1"/>
  <c r="M123" i="1"/>
  <c r="M126" i="1"/>
  <c r="J120" i="1" l="1"/>
  <c r="S119" i="1"/>
  <c r="Q119" i="1"/>
  <c r="O119" i="1"/>
  <c r="L118" i="1"/>
  <c r="R118" i="1"/>
  <c r="T121" i="1" l="1"/>
  <c r="E120" i="1"/>
  <c r="R120" i="1" s="1"/>
  <c r="R121" i="1"/>
  <c r="S118" i="1"/>
  <c r="T118" i="1"/>
  <c r="C118" i="1"/>
  <c r="P118" i="1"/>
  <c r="D120" i="1"/>
  <c r="C120" i="1" s="1"/>
  <c r="H118" i="1"/>
  <c r="M119" i="1"/>
  <c r="Q118" i="1"/>
  <c r="O118" i="1" s="1"/>
  <c r="S121" i="1"/>
  <c r="Q121" i="1"/>
  <c r="S116" i="1"/>
  <c r="Q116" i="1"/>
  <c r="O116" i="1"/>
  <c r="L115" i="1"/>
  <c r="G115" i="1"/>
  <c r="S113" i="1"/>
  <c r="Q113" i="1"/>
  <c r="O113" i="1"/>
  <c r="L111" i="1"/>
  <c r="G111" i="1"/>
  <c r="R111" i="1"/>
  <c r="T115" i="1" l="1"/>
  <c r="R115" i="1"/>
  <c r="T111" i="1"/>
  <c r="P115" i="1"/>
  <c r="P111" i="1"/>
  <c r="S120" i="1"/>
  <c r="Q120" i="1"/>
  <c r="T120" i="1"/>
  <c r="N118" i="1"/>
  <c r="H121" i="1"/>
  <c r="N121" i="1" s="1"/>
  <c r="P121" i="1"/>
  <c r="H111" i="1"/>
  <c r="C115" i="1"/>
  <c r="H115" i="1"/>
  <c r="C111" i="1"/>
  <c r="S111" i="1"/>
  <c r="Q111" i="1"/>
  <c r="O111" i="1" s="1"/>
  <c r="M116" i="1"/>
  <c r="M113" i="1"/>
  <c r="S115" i="1"/>
  <c r="Q115" i="1" s="1"/>
  <c r="M118" i="1"/>
  <c r="O115" i="1"/>
  <c r="I120" i="1"/>
  <c r="H120" i="1" s="1"/>
  <c r="O121" i="1"/>
  <c r="S110" i="1"/>
  <c r="Q110" i="1"/>
  <c r="L109" i="1"/>
  <c r="K109" i="1"/>
  <c r="J109" i="1"/>
  <c r="I109" i="1"/>
  <c r="G109" i="1"/>
  <c r="F109" i="1"/>
  <c r="E109" i="1"/>
  <c r="S106" i="1"/>
  <c r="S104" i="1"/>
  <c r="Q104" i="1"/>
  <c r="O104" i="1"/>
  <c r="S103" i="1"/>
  <c r="Q103" i="1"/>
  <c r="O103" i="1"/>
  <c r="S102" i="1"/>
  <c r="Q102" i="1"/>
  <c r="O102" i="1"/>
  <c r="S101" i="1"/>
  <c r="Q101" i="1"/>
  <c r="O101" i="1"/>
  <c r="S100" i="1"/>
  <c r="Q100" i="1"/>
  <c r="O100" i="1"/>
  <c r="I71" i="1" l="1"/>
  <c r="H109" i="1"/>
  <c r="T109" i="1"/>
  <c r="R109" i="1"/>
  <c r="M121" i="1"/>
  <c r="N115" i="1"/>
  <c r="N120" i="1"/>
  <c r="P120" i="1"/>
  <c r="N111" i="1"/>
  <c r="M111" i="1"/>
  <c r="M106" i="1"/>
  <c r="M115" i="1"/>
  <c r="M103" i="1"/>
  <c r="M100" i="1"/>
  <c r="M101" i="1"/>
  <c r="M102" i="1"/>
  <c r="M104" i="1"/>
  <c r="Q109" i="1"/>
  <c r="S109" i="1"/>
  <c r="O120" i="1"/>
  <c r="M99" i="1" l="1"/>
  <c r="S96" i="1"/>
  <c r="Q96" i="1"/>
  <c r="O96" i="1"/>
  <c r="S95" i="1"/>
  <c r="Q95" i="1"/>
  <c r="O95" i="1"/>
  <c r="M96" i="1" l="1"/>
  <c r="M95" i="1"/>
  <c r="S94" i="1"/>
  <c r="Q94" i="1"/>
  <c r="O94" i="1"/>
  <c r="S93" i="1"/>
  <c r="Q93" i="1"/>
  <c r="O93" i="1"/>
  <c r="L92" i="1"/>
  <c r="K92" i="1"/>
  <c r="P92" i="1"/>
  <c r="G92" i="1"/>
  <c r="T92" i="1" l="1"/>
  <c r="R92" i="1"/>
  <c r="H92" i="1"/>
  <c r="C92" i="1"/>
  <c r="O92" i="1"/>
  <c r="S92" i="1"/>
  <c r="M94" i="1"/>
  <c r="M93" i="1"/>
  <c r="Q92" i="1"/>
  <c r="N92" i="1" l="1"/>
  <c r="M92" i="1"/>
  <c r="S91" i="1"/>
  <c r="Q91" i="1"/>
  <c r="O91" i="1"/>
  <c r="S87" i="1"/>
  <c r="Q87" i="1"/>
  <c r="O87" i="1"/>
  <c r="S85" i="1"/>
  <c r="Q85" i="1"/>
  <c r="O85" i="1"/>
  <c r="S84" i="1"/>
  <c r="Q84" i="1"/>
  <c r="O84" i="1"/>
  <c r="M85" i="1" l="1"/>
  <c r="M87" i="1"/>
  <c r="M91" i="1"/>
  <c r="S83" i="1"/>
  <c r="Q83" i="1"/>
  <c r="O83" i="1"/>
  <c r="S82" i="1"/>
  <c r="Q82" i="1"/>
  <c r="O82" i="1"/>
  <c r="S80" i="1"/>
  <c r="Q80" i="1"/>
  <c r="O80" i="1"/>
  <c r="S79" i="1"/>
  <c r="Q79" i="1"/>
  <c r="O79" i="1"/>
  <c r="S78" i="1"/>
  <c r="Q78" i="1"/>
  <c r="O78" i="1"/>
  <c r="S75" i="1"/>
  <c r="Q75" i="1"/>
  <c r="O75" i="1"/>
  <c r="S73" i="1"/>
  <c r="Q73" i="1"/>
  <c r="O73" i="1"/>
  <c r="L71" i="1"/>
  <c r="K71" i="1"/>
  <c r="M81" i="1" l="1"/>
  <c r="M75" i="1"/>
  <c r="M82" i="1"/>
  <c r="M83" i="1"/>
  <c r="M84" i="1"/>
  <c r="M79" i="1"/>
  <c r="M80" i="1"/>
  <c r="Q72" i="1"/>
  <c r="M73" i="1"/>
  <c r="J71" i="1"/>
  <c r="H71" i="1" s="1"/>
  <c r="M78" i="1"/>
  <c r="S72" i="1"/>
  <c r="G71" i="1"/>
  <c r="F71" i="1"/>
  <c r="E71" i="1"/>
  <c r="S69" i="1"/>
  <c r="Q69" i="1"/>
  <c r="O69" i="1"/>
  <c r="S67" i="1"/>
  <c r="Q67" i="1"/>
  <c r="O67" i="1"/>
  <c r="S66" i="1"/>
  <c r="Q66" i="1"/>
  <c r="O66" i="1"/>
  <c r="L64" i="1"/>
  <c r="S71" i="1" l="1"/>
  <c r="T71" i="1"/>
  <c r="R71" i="1"/>
  <c r="H64" i="1"/>
  <c r="M69" i="1"/>
  <c r="Q71" i="1"/>
  <c r="M66" i="1"/>
  <c r="M67" i="1"/>
  <c r="G64" i="1"/>
  <c r="R64" i="1"/>
  <c r="P64" i="1"/>
  <c r="S63" i="1"/>
  <c r="Q63" i="1"/>
  <c r="O63" i="1"/>
  <c r="L62" i="1"/>
  <c r="K62" i="1"/>
  <c r="J62" i="1"/>
  <c r="I62" i="1"/>
  <c r="G62" i="1"/>
  <c r="F62" i="1"/>
  <c r="T62" i="1" s="1"/>
  <c r="E62" i="1"/>
  <c r="D62" i="1"/>
  <c r="D52" i="1" s="1"/>
  <c r="S61" i="1"/>
  <c r="Q61" i="1"/>
  <c r="O61" i="1"/>
  <c r="L60" i="1"/>
  <c r="K60" i="1"/>
  <c r="J60" i="1"/>
  <c r="I60" i="1"/>
  <c r="G60" i="1"/>
  <c r="F60" i="1"/>
  <c r="E60" i="1"/>
  <c r="S58" i="1"/>
  <c r="Q58" i="1"/>
  <c r="O58" i="1"/>
  <c r="S56" i="1"/>
  <c r="Q56" i="1"/>
  <c r="O56" i="1"/>
  <c r="S55" i="1"/>
  <c r="Q55" i="1"/>
  <c r="O55" i="1"/>
  <c r="S54" i="1"/>
  <c r="Q54" i="1"/>
  <c r="O54" i="1"/>
  <c r="R60" i="1" l="1"/>
  <c r="P60" i="1"/>
  <c r="T60" i="1"/>
  <c r="R62" i="1"/>
  <c r="P62" i="1"/>
  <c r="S64" i="1"/>
  <c r="T64" i="1"/>
  <c r="C60" i="1"/>
  <c r="H60" i="1"/>
  <c r="C64" i="1"/>
  <c r="N64" i="1" s="1"/>
  <c r="C62" i="1"/>
  <c r="H62" i="1"/>
  <c r="Q64" i="1"/>
  <c r="S60" i="1"/>
  <c r="Q60" i="1" s="1"/>
  <c r="O60" i="1"/>
  <c r="M55" i="1"/>
  <c r="O64" i="1"/>
  <c r="M54" i="1"/>
  <c r="M58" i="1"/>
  <c r="M63" i="1"/>
  <c r="M56" i="1"/>
  <c r="S62" i="1"/>
  <c r="Q62" i="1" s="1"/>
  <c r="O62" i="1" s="1"/>
  <c r="M61" i="1"/>
  <c r="L53" i="1"/>
  <c r="L52" i="1" s="1"/>
  <c r="J52" i="1"/>
  <c r="G53" i="1"/>
  <c r="G52" i="1" l="1"/>
  <c r="C53" i="1"/>
  <c r="P53" i="1"/>
  <c r="N62" i="1"/>
  <c r="F52" i="1"/>
  <c r="T53" i="1"/>
  <c r="E52" i="1"/>
  <c r="R53" i="1"/>
  <c r="N60" i="1"/>
  <c r="M62" i="1"/>
  <c r="I52" i="1"/>
  <c r="H53" i="1"/>
  <c r="M64" i="1"/>
  <c r="M60" i="1"/>
  <c r="S53" i="1"/>
  <c r="Q53" i="1" s="1"/>
  <c r="K52" i="1"/>
  <c r="O53" i="1"/>
  <c r="R52" i="1" l="1"/>
  <c r="E8" i="1"/>
  <c r="T52" i="1"/>
  <c r="C52" i="1"/>
  <c r="P52" i="1"/>
  <c r="N53" i="1"/>
  <c r="H52" i="1"/>
  <c r="M53" i="1"/>
  <c r="S52" i="1"/>
  <c r="O52" i="1"/>
  <c r="N52" i="1" l="1"/>
  <c r="Q52" i="1"/>
  <c r="M52" i="1"/>
  <c r="S50" i="1" l="1"/>
  <c r="Q50" i="1" s="1"/>
  <c r="S40" i="1"/>
  <c r="Q40" i="1"/>
  <c r="L39" i="1"/>
  <c r="H39" i="1" s="1"/>
  <c r="R39" i="1"/>
  <c r="G39" i="1"/>
  <c r="C39" i="1" s="1"/>
  <c r="S35" i="1"/>
  <c r="Q35" i="1"/>
  <c r="O35" i="1"/>
  <c r="T39" i="1" l="1"/>
  <c r="P39" i="1"/>
  <c r="Q39" i="1"/>
  <c r="O39" i="1" s="1"/>
  <c r="S39" i="1"/>
  <c r="M40" i="1"/>
  <c r="M35" i="1"/>
  <c r="L34" i="1"/>
  <c r="L25" i="1" s="1"/>
  <c r="K34" i="1"/>
  <c r="K25" i="1" s="1"/>
  <c r="J34" i="1"/>
  <c r="I34" i="1"/>
  <c r="G34" i="1"/>
  <c r="G25" i="1" s="1"/>
  <c r="G8" i="1" s="1"/>
  <c r="F8" i="1"/>
  <c r="D34" i="1"/>
  <c r="D25" i="1" s="1"/>
  <c r="S27" i="1"/>
  <c r="Q27" i="1"/>
  <c r="I25" i="1" l="1"/>
  <c r="I8" i="1" s="1"/>
  <c r="H34" i="1"/>
  <c r="C25" i="1"/>
  <c r="K8" i="1"/>
  <c r="C34" i="1"/>
  <c r="R34" i="1"/>
  <c r="J25" i="1"/>
  <c r="N39" i="1"/>
  <c r="T34" i="1"/>
  <c r="P34" i="1"/>
  <c r="O34" i="1"/>
  <c r="M39" i="1"/>
  <c r="S34" i="1"/>
  <c r="Q34" i="1" s="1"/>
  <c r="H25" i="1" l="1"/>
  <c r="H26" i="1"/>
  <c r="J8" i="1"/>
  <c r="H8" i="1" s="1"/>
  <c r="T26" i="1"/>
  <c r="R26" i="1"/>
  <c r="N34" i="1"/>
  <c r="M34" i="1"/>
  <c r="Q26" i="1"/>
  <c r="S26" i="1"/>
  <c r="S22" i="1"/>
  <c r="Q22" i="1"/>
  <c r="O22" i="1"/>
  <c r="S21" i="1"/>
  <c r="Q21" i="1"/>
  <c r="O21" i="1"/>
  <c r="S20" i="1"/>
  <c r="Q20" i="1"/>
  <c r="O20" i="1"/>
  <c r="S19" i="1"/>
  <c r="Q19" i="1"/>
  <c r="O19" i="1"/>
  <c r="S18" i="1"/>
  <c r="Q18" i="1"/>
  <c r="O18" i="1"/>
  <c r="S17" i="1"/>
  <c r="Q17" i="1"/>
  <c r="O17" i="1"/>
  <c r="S16" i="1"/>
  <c r="Q16" i="1"/>
  <c r="O16" i="1"/>
  <c r="S15" i="1"/>
  <c r="Q15" i="1"/>
  <c r="O15" i="1"/>
  <c r="S14" i="1"/>
  <c r="Q14" i="1"/>
  <c r="O14" i="1"/>
  <c r="S13" i="1"/>
  <c r="Q13" i="1"/>
  <c r="O13" i="1"/>
  <c r="S12" i="1"/>
  <c r="Q12" i="1"/>
  <c r="O12" i="1"/>
  <c r="S11" i="1"/>
  <c r="Q11" i="1"/>
  <c r="O11" i="1"/>
  <c r="Q10" i="1"/>
  <c r="O10" i="1"/>
  <c r="T25" i="1" l="1"/>
  <c r="R25" i="1"/>
  <c r="M10" i="1"/>
  <c r="M12" i="1"/>
  <c r="M16" i="1"/>
  <c r="M20" i="1"/>
  <c r="Q25" i="1"/>
  <c r="S25" i="1"/>
  <c r="M11" i="1"/>
  <c r="M15" i="1"/>
  <c r="M19" i="1"/>
  <c r="M14" i="1"/>
  <c r="M18" i="1"/>
  <c r="M22" i="1"/>
  <c r="M13" i="1"/>
  <c r="M17" i="1"/>
  <c r="M21" i="1"/>
  <c r="S9" i="1" l="1"/>
  <c r="T9" i="1"/>
  <c r="Q9" i="1"/>
  <c r="R9" i="1"/>
  <c r="P9" i="1"/>
  <c r="H9" i="1"/>
  <c r="C9" i="1"/>
  <c r="O9" i="1"/>
  <c r="N9" i="1" l="1"/>
  <c r="M9" i="1"/>
  <c r="L8" i="1" l="1"/>
  <c r="L117" i="4"/>
  <c r="G117" i="4"/>
  <c r="M133" i="1" l="1"/>
  <c r="M120" i="1" l="1"/>
  <c r="I131" i="4"/>
  <c r="J131" i="4"/>
  <c r="J130" i="4" s="1"/>
  <c r="K131" i="4"/>
  <c r="L131" i="4"/>
  <c r="F131" i="4"/>
  <c r="G131" i="4"/>
  <c r="G111" i="4" l="1"/>
  <c r="K130" i="4"/>
  <c r="H130" i="4" s="1"/>
  <c r="O130" i="4"/>
  <c r="J117" i="4"/>
  <c r="O117" i="4" s="1"/>
  <c r="F130" i="4"/>
  <c r="L111" i="4"/>
  <c r="N131" i="4"/>
  <c r="O131" i="4"/>
  <c r="C131" i="4"/>
  <c r="H131" i="4"/>
  <c r="P131" i="4"/>
  <c r="O27" i="1"/>
  <c r="M27" i="1"/>
  <c r="P130" i="4" l="1"/>
  <c r="K117" i="4"/>
  <c r="J111" i="4"/>
  <c r="O111" i="4" s="1"/>
  <c r="F117" i="4"/>
  <c r="C130" i="4"/>
  <c r="M130" i="4" s="1"/>
  <c r="P26" i="1"/>
  <c r="M131" i="4"/>
  <c r="O26" i="1"/>
  <c r="P117" i="4" l="1"/>
  <c r="K111" i="4"/>
  <c r="C117" i="4"/>
  <c r="F111" i="4"/>
  <c r="C111" i="4" s="1"/>
  <c r="M26" i="1"/>
  <c r="N26" i="1"/>
  <c r="O268" i="1"/>
  <c r="O269" i="1"/>
  <c r="M269" i="1"/>
  <c r="M268" i="1"/>
  <c r="P266" i="1"/>
  <c r="P111" i="4" l="1"/>
  <c r="O266" i="1"/>
  <c r="C266" i="1"/>
  <c r="M266" i="1" l="1"/>
  <c r="N266" i="1"/>
  <c r="J84" i="4"/>
  <c r="K84" i="4"/>
  <c r="P84" i="4" s="1"/>
  <c r="L84" i="4"/>
  <c r="L68" i="4" s="1"/>
  <c r="I107" i="4"/>
  <c r="I88" i="4" s="1"/>
  <c r="J107" i="4"/>
  <c r="K107" i="4"/>
  <c r="K88" i="4" s="1"/>
  <c r="L107" i="4"/>
  <c r="E107" i="4"/>
  <c r="E88" i="4" s="1"/>
  <c r="F68" i="4"/>
  <c r="F107" i="4"/>
  <c r="F88" i="4" s="1"/>
  <c r="G68" i="4"/>
  <c r="G107" i="4"/>
  <c r="G88" i="4" s="1"/>
  <c r="L139" i="4"/>
  <c r="L137" i="4" s="1"/>
  <c r="L136" i="4" s="1"/>
  <c r="L145" i="4"/>
  <c r="H145" i="4" s="1"/>
  <c r="L149" i="4"/>
  <c r="K139" i="4"/>
  <c r="K137" i="4" s="1"/>
  <c r="K136" i="4" s="1"/>
  <c r="F144" i="4"/>
  <c r="C144" i="4" s="1"/>
  <c r="G136" i="4"/>
  <c r="C136" i="4" s="1"/>
  <c r="G145" i="4"/>
  <c r="I139" i="4"/>
  <c r="I136" i="4" s="1"/>
  <c r="J139" i="4"/>
  <c r="J137" i="4" s="1"/>
  <c r="P139" i="4" l="1"/>
  <c r="J88" i="4"/>
  <c r="O88" i="4" s="1"/>
  <c r="O107" i="4"/>
  <c r="N107" i="4"/>
  <c r="H74" i="4"/>
  <c r="N74" i="4"/>
  <c r="J68" i="4"/>
  <c r="O84" i="4"/>
  <c r="E68" i="4"/>
  <c r="O74" i="4"/>
  <c r="M149" i="4"/>
  <c r="O139" i="4"/>
  <c r="L144" i="4"/>
  <c r="N139" i="4"/>
  <c r="K68" i="4"/>
  <c r="C107" i="4"/>
  <c r="H107" i="4"/>
  <c r="P107" i="4"/>
  <c r="P74" i="4"/>
  <c r="H139" i="4"/>
  <c r="M139" i="4" s="1"/>
  <c r="P137" i="4"/>
  <c r="P144" i="4"/>
  <c r="C74" i="4"/>
  <c r="H84" i="4"/>
  <c r="M84" i="4" s="1"/>
  <c r="K135" i="4"/>
  <c r="P136" i="4"/>
  <c r="J136" i="4"/>
  <c r="H136" i="4" s="1"/>
  <c r="O137" i="4"/>
  <c r="H137" i="4"/>
  <c r="M137" i="4" s="1"/>
  <c r="M145" i="4"/>
  <c r="G144" i="4"/>
  <c r="N136" i="4"/>
  <c r="I135" i="4"/>
  <c r="N135" i="4" s="1"/>
  <c r="P88" i="4"/>
  <c r="F135" i="4"/>
  <c r="C135" i="4" s="1"/>
  <c r="I68" i="4"/>
  <c r="O68" i="4" l="1"/>
  <c r="L135" i="4"/>
  <c r="L130" i="4" s="1"/>
  <c r="L128" i="4" s="1"/>
  <c r="L126" i="4" s="1"/>
  <c r="P68" i="4"/>
  <c r="M107" i="4"/>
  <c r="H68" i="4"/>
  <c r="M74" i="4"/>
  <c r="G135" i="4"/>
  <c r="G130" i="4" s="1"/>
  <c r="G128" i="4" s="1"/>
  <c r="G126" i="4" s="1"/>
  <c r="M144" i="4"/>
  <c r="P135" i="4"/>
  <c r="O136" i="4"/>
  <c r="J135" i="4"/>
  <c r="O135" i="4" s="1"/>
  <c r="H135" i="4"/>
  <c r="M136" i="4"/>
  <c r="M135" i="4" l="1"/>
  <c r="H39" i="4"/>
  <c r="M39" i="4" s="1"/>
  <c r="L38" i="4"/>
  <c r="H38" i="4" s="1"/>
  <c r="H31" i="4" l="1"/>
  <c r="L31" i="4"/>
  <c r="H30" i="4" l="1"/>
  <c r="M30" i="4" s="1"/>
  <c r="L28" i="4" l="1"/>
  <c r="H29" i="4"/>
  <c r="M29" i="4" s="1"/>
  <c r="L27" i="4" l="1"/>
  <c r="L7" i="4" l="1"/>
  <c r="R171" i="1" l="1"/>
  <c r="Q171" i="1" l="1"/>
  <c r="N171" i="1" l="1"/>
  <c r="P171" i="1"/>
  <c r="O171" i="1"/>
  <c r="M171" i="1" l="1"/>
  <c r="P72" i="1"/>
  <c r="O72" i="1" l="1"/>
  <c r="C72" i="1"/>
  <c r="O110" i="1"/>
  <c r="D109" i="1"/>
  <c r="D71" i="1" l="1"/>
  <c r="P71" i="1" s="1"/>
  <c r="C109" i="1"/>
  <c r="P109" i="1"/>
  <c r="M72" i="1"/>
  <c r="N72" i="1"/>
  <c r="O109" i="1"/>
  <c r="D8" i="1" l="1"/>
  <c r="C8" i="1" s="1"/>
  <c r="N8" i="1" s="1"/>
  <c r="C71" i="1"/>
  <c r="M109" i="1"/>
  <c r="N109" i="1"/>
  <c r="O71" i="1"/>
  <c r="M71" i="1" l="1"/>
  <c r="N71" i="1"/>
  <c r="T157" i="1" l="1"/>
  <c r="C157" i="1"/>
  <c r="S157" i="1"/>
  <c r="R157" i="1"/>
  <c r="S8" i="1" l="1"/>
  <c r="T8" i="1"/>
  <c r="Q157" i="1"/>
  <c r="P157" i="1" l="1"/>
  <c r="Q8" i="1"/>
  <c r="R8" i="1"/>
  <c r="O157" i="1"/>
  <c r="M157" i="1" l="1"/>
  <c r="N157" i="1"/>
  <c r="L95" i="4" l="1"/>
  <c r="L88" i="4" s="1"/>
  <c r="H88" i="4" s="1"/>
  <c r="N98" i="4"/>
  <c r="M98" i="4" l="1"/>
  <c r="M95" i="4" l="1"/>
  <c r="N95" i="4"/>
  <c r="N88" i="4" l="1"/>
  <c r="C88" i="4"/>
  <c r="M88" i="4" s="1"/>
  <c r="P50" i="1" l="1"/>
  <c r="N25" i="1" l="1"/>
  <c r="O50" i="1"/>
  <c r="O25" i="1" l="1"/>
  <c r="P25" i="1"/>
  <c r="M25" i="1"/>
  <c r="N50" i="1"/>
  <c r="M50" i="1"/>
  <c r="C249" i="1" l="1"/>
  <c r="M249" i="1" s="1"/>
  <c r="P249" i="1"/>
  <c r="O249" i="1"/>
  <c r="C244" i="1"/>
  <c r="N244" i="1" l="1"/>
  <c r="M244" i="1"/>
  <c r="N249" i="1"/>
  <c r="P244" i="1"/>
  <c r="O244" i="1"/>
  <c r="P8" i="1" l="1"/>
  <c r="O8" i="1"/>
  <c r="M8" i="1" l="1"/>
  <c r="N40" i="4"/>
  <c r="C38" i="4"/>
  <c r="C40" i="4"/>
  <c r="M40" i="4" s="1"/>
  <c r="M38" i="4" l="1"/>
  <c r="C31" i="4"/>
  <c r="M31" i="4" s="1"/>
  <c r="N38" i="4"/>
  <c r="D31" i="4"/>
  <c r="N31" i="4" s="1"/>
  <c r="N19" i="4"/>
  <c r="H19" i="4"/>
  <c r="M19" i="4" s="1"/>
  <c r="N15" i="4"/>
  <c r="H15" i="4" l="1"/>
  <c r="M15" i="4" l="1"/>
  <c r="N71" i="4"/>
  <c r="C71" i="4"/>
  <c r="M71" i="4" s="1"/>
  <c r="N69" i="4"/>
  <c r="C69" i="4" l="1"/>
  <c r="M69" i="4" s="1"/>
  <c r="D68" i="4"/>
  <c r="N68" i="4" s="1"/>
  <c r="C68" i="4" l="1"/>
  <c r="M68" i="4" s="1"/>
  <c r="N120" i="4"/>
  <c r="H120" i="4"/>
  <c r="M120" i="4" s="1"/>
  <c r="I111" i="4"/>
  <c r="H117" i="4" l="1"/>
  <c r="M117" i="4" s="1"/>
  <c r="N111" i="4"/>
  <c r="H111" i="4"/>
  <c r="M111" i="4" s="1"/>
  <c r="N117" i="4"/>
  <c r="N28" i="4" l="1"/>
  <c r="I27" i="4"/>
  <c r="I7" i="4" s="1"/>
  <c r="N7" i="4" s="1"/>
  <c r="H28" i="4"/>
  <c r="M28" i="4" s="1"/>
  <c r="H27" i="4" l="1"/>
  <c r="H7" i="4" s="1"/>
  <c r="M7" i="4" s="1"/>
  <c r="N27" i="4"/>
  <c r="M27" i="4" l="1"/>
</calcChain>
</file>

<file path=xl/sharedStrings.xml><?xml version="1.0" encoding="utf-8"?>
<sst xmlns="http://schemas.openxmlformats.org/spreadsheetml/2006/main" count="1424" uniqueCount="913">
  <si>
    <t>№ п/п</t>
  </si>
  <si>
    <t>Всего</t>
  </si>
  <si>
    <t>в том числе</t>
  </si>
  <si>
    <t>Организация мониторинга деятельности субъектов малого и среднего предпринимательства в экономике</t>
  </si>
  <si>
    <t xml:space="preserve"> бюджет Белоярского района</t>
  </si>
  <si>
    <t>бюджет ХМАО</t>
  </si>
  <si>
    <t xml:space="preserve">«Развитие малого и среднего предпринимательства и туризма в Белоярском районе на 2014 – 2020 годы» 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</si>
  <si>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</si>
  <si>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</si>
  <si>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</si>
  <si>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</si>
  <si>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«Развитие образования Белоярского района на 2014 – 2020 годы»</t>
  </si>
  <si>
    <t xml:space="preserve">Подпрограмма 2 «Поддержка социально ориентированных некоммерческих организаций» </t>
  </si>
  <si>
    <t>Подпрограмма 3 «Обеспечение реализации муниципальной программы»</t>
  </si>
  <si>
    <t xml:space="preserve">«Социальная поддержка отдельных категорий граждан на территории  Белоярского района на 2014-2020 годы» </t>
  </si>
  <si>
    <t xml:space="preserve">«Доступная среда на 2014 - 2020 годы» </t>
  </si>
  <si>
    <t xml:space="preserve">Наименование  муниципальной программы, подпрограммы, мероприятий </t>
  </si>
  <si>
    <t>Проведение конкурса пианистов «Волшебные клавиши»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</si>
  <si>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</si>
  <si>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</si>
  <si>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</si>
  <si>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</si>
  <si>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 xml:space="preserve">«Развитие культуры Белоярского района на 2014 – 2020 годы» </t>
  </si>
  <si>
    <t>Подпрограмма 1 «Развитие физической культуры и массового спорта»</t>
  </si>
  <si>
    <t>Участие спортивных сборных команд Белоярского района в спортивно-массовых мероприятиях</t>
  </si>
  <si>
    <t>Подпрограмма 2 «Организация и осуществление мероприятий по работе с детьми и молодежью»</t>
  </si>
  <si>
    <t>Обеспечение деятельности муниципального казенного учреждения Белоярского района «Молодежный центр «Спутник»</t>
  </si>
  <si>
    <t>Подпрограмма 3 «Организация отдыха и оздоровления детей»</t>
  </si>
  <si>
    <t>Предоставление детям в возрасте от 6 до 17 лет (включительно), проживающим на территории Белоярского района, в том числе находящимся в трудной жизненной и иной ситуации, детям-сиротам и детям, оставшихся без попечения родителей, путевок в организации, обеспечивающие отдых и оздоровление детей</t>
  </si>
  <si>
    <t>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организаций, финансируемых из бюджета  района (в размере 50% от фактических расходов)</t>
  </si>
  <si>
    <t>Оплата стоимости проезда к местам сбора организованных групп и обратно  детям, проявившим способности в сфере физической культуры и спорта, молодежной политики</t>
  </si>
  <si>
    <t>Оплата услуг лиц, сопровождающих детей к местам сбора организованных групп и обратно  детям, проявившим способности в сфере физической культуры и спорта, молодежной политики</t>
  </si>
  <si>
    <t>Организация работы в клубах по месту  жительства на базе молодежных клубов МКУ МЦ «Спутник» в каникулярное время</t>
  </si>
  <si>
    <t>Проведение семинаров, участие специалистов в обучающих семинарах и совещаниях организаторов оздоровления, отдыха, занятости детей</t>
  </si>
  <si>
    <t>«Развитие физической культуры, спорта и молодежной политики на территории  Белоярского района  на 2014 – 2020 годы»</t>
  </si>
  <si>
    <t>Проведение диспансеризации муниципальных служащих</t>
  </si>
  <si>
    <t>Повышение квалификации муниципальных служащих с получением свидетельства (удостоверения) о повышении квалификации</t>
  </si>
  <si>
    <t>«Развитие агропромышленного комплекса на 2014 – 2020 годы»</t>
  </si>
  <si>
    <t>Инженерные сети к жилым домам новой застройки поселений Белоярского района</t>
  </si>
  <si>
    <t>Подпрограмма 2 «Обеспечение градостроительной деятельности на территории Белоярского района»</t>
  </si>
  <si>
    <t>Подпрограмма 3 «Улучшение жилищных условий населения Белоярского района»</t>
  </si>
  <si>
    <t>«Обеспечение доступным и комфортным жильем жителей Белоярского района в 2014 – 2020 годах»</t>
  </si>
  <si>
    <t>Подпрограмма 1 «Содействие развитию жилищного строительства на территории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</si>
  <si>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</si>
  <si>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</si>
  <si>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«Развитие жилищно-коммунального комплекса и повышение энергетической эффективности в Белоярском районе на 2014 – 2020 годы»</t>
  </si>
  <si>
    <t>Информационное обеспечение профилактики дорожного травматизма и безопасности дорожного движения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</si>
  <si>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2014 - 2020 годы»</t>
  </si>
  <si>
    <t>Подпрограмма 2: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</si>
  <si>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Обеспечение надлежащего уровня эксплуатации муниципального имущества</t>
  </si>
  <si>
    <t>«Информационное общество на 2014-2020 годы»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</si>
  <si>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</si>
  <si>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</si>
  <si>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</si>
  <si>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Воздушный транспорт</t>
  </si>
  <si>
    <t>Автомобильный транспорт</t>
  </si>
  <si>
    <t>Водный транспорт</t>
  </si>
  <si>
    <t>«Развитие транспортной системы Белоярского района на 2014-2020 годы»</t>
  </si>
  <si>
    <t>Подпрограмма 1. Долгосрочное финансовое планирование и организация бюджетного процесса</t>
  </si>
  <si>
    <t>Подпрограмма 2. Управление муниципальным долгом</t>
  </si>
  <si>
    <t>Планирование ассигнований на погашение долговых обязательств Белоярского района*</t>
  </si>
  <si>
    <t xml:space="preserve">«Управление муниципальными финансами в Белоярском районе
на 2014-2020 годы»
</t>
  </si>
  <si>
    <t>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</si>
  <si>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Примечания</t>
  </si>
  <si>
    <t>Процент исполнения</t>
  </si>
  <si>
    <t>Подпрограмма 4 «Обеспечение реализации муниципальной программы»</t>
  </si>
  <si>
    <t>Федеральный бюджет</t>
  </si>
  <si>
    <t xml:space="preserve">«Управление муниципальным имуществом на 2014-2020 годы»
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</si>
  <si>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
</t>
  </si>
  <si>
    <t>Отчет</t>
  </si>
  <si>
    <t>Сельское поселение Верхнеказымский</t>
  </si>
  <si>
    <t>Муниципальная программа сельского поселения Верхнеказымский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</si>
  <si>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Верхнеказымский «Развитие жилищно-коммунального комплекса и повышение энергетической эффективности  на 2014-2016 годы»</t>
  </si>
  <si>
    <t xml:space="preserve"> «Развитие муниципальной службы сельского поселения Верхнеказымский на  2014-2016 годы» </t>
  </si>
  <si>
    <t>Реализация мероприятий муниципальной программы сельского поселения Верхнеказымский «Развитие муниципальной службы сельского поселения Верхнеказымский на 2014-2016 годы»</t>
  </si>
  <si>
    <t>Сельское поселение Лыхма</t>
  </si>
  <si>
    <t>Муниципальная программа сельского поселения Лыхма «Защита населения от чрезвычайных ситуаций, обеспечение первичных мер пожарной безопасности и безопасности людей на водных объектах  на 2014-2016 годы»</t>
  </si>
  <si>
    <t xml:space="preserve"> Муниципальная программа сельского поселения Лыхма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</si>
  <si>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Лыхма на 2014-2016 годы»</t>
  </si>
  <si>
    <t>Повышение квалификации муниципальных служащих с получением свидетельства государственного образца</t>
  </si>
  <si>
    <t>Сельское поселение Сосновка</t>
  </si>
  <si>
    <t>Муниципальная программа сельского поселения Сосновка «Защита населения от чрезвычайных ситуаций, обеспечение первичных мер пожарной безопасности и безопасности людей на водных объектах  на 2014-2016 годы»</t>
  </si>
  <si>
    <t xml:space="preserve"> Муниципальная программа сельского поселения Сосновка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</si>
  <si>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Сосновка на 2014 - 2016 годы»</t>
  </si>
  <si>
    <t>Сельское поселение Сорум</t>
  </si>
  <si>
    <t>Муниципальная программа сельского поселения Сорум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</si>
  <si>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Сорум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</si>
  <si>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Сорум на 2014-2016 годы»</t>
  </si>
  <si>
    <t>Сельское поселение Полноват</t>
  </si>
  <si>
    <t xml:space="preserve"> Муниципальная программа сельского поселения Полноват «Развитие жилищно-коммунального комплекса и повышение энергетической эффективности  на 2014-2016 годы»</t>
  </si>
  <si>
    <t>«Развитие муниципальной службы  в сельском поселении Полноват на 2014 - 2016 годы»</t>
  </si>
  <si>
    <t>Диспансеризация муниципальных служащих</t>
  </si>
  <si>
    <t>Сельское поселение Казым</t>
  </si>
  <si>
    <t>Муниципальная программа сельского поселения Казым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</si>
  <si>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Казым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</si>
  <si>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Казым на 2014 - 2016 годы»</t>
  </si>
  <si>
    <t>Городское поселение Белоярский</t>
  </si>
  <si>
    <t>участие в семинарах, совещаниях, конференциях, проводимых за пределами г.п.Белоярский</t>
  </si>
  <si>
    <t>повышение квалификации муниципальных служащих</t>
  </si>
  <si>
    <t>проведение диспансеризации</t>
  </si>
  <si>
    <t>Проведение диспасеризации</t>
  </si>
  <si>
    <t>Повышение энергоэффективности систем освещения методом замены ламп накаливания высокой мощности на энергоэффективные</t>
  </si>
  <si>
    <t>Разработка информационного материала и размещение его на территории сельского поселения</t>
  </si>
  <si>
    <t>Оснащение территорий общего пользования первичными средствами тушения пожаров</t>
  </si>
  <si>
    <t>Приобретение противопожарного инвентаря, оборудования и систем оповещения</t>
  </si>
  <si>
    <t>Устройство и уход за противопожарным расстоянием (разрывом) между сельским поселением и лесным массивом</t>
  </si>
  <si>
    <t>Приобретение жилья (КМС)</t>
  </si>
  <si>
    <t>Подпрограмма II «Развитие муниципальной службы в Белоярском районе»</t>
  </si>
  <si>
    <t>«Повышение эффективности деятельности органов местного самоуправления  городского поселения Белоярский на 2014-2016 годы»</t>
  </si>
  <si>
    <t>Подпрограмма 1 «Обеспечение деятельности органов местного самоуправления городского поселения Белоярский»</t>
  </si>
  <si>
    <t>Подпрограмма 2 «Развитие муниципальной службы в городском поселении Белоярский»</t>
  </si>
  <si>
    <t>«Развитие жилищно-коммунального комплекса и повышение энергетической эффективности в городском поселении Белоярский на 2014-2016 годы»</t>
  </si>
  <si>
    <t>Подпрограмма 1 «Доступность и повышение качества жилищно-коммунальных услуг на территории городского поселения Белоярский»</t>
  </si>
  <si>
    <t>Подпрограмма 2 «Модернизация и реформирование жилищно-коммунального комплекса городского поселения Белоярский»</t>
  </si>
  <si>
    <t>тыс.руб.</t>
  </si>
  <si>
    <t>«Повышение эффективности деятельности органов местного самоуправления Белоярского района на 2014-2020 годы»</t>
  </si>
  <si>
    <t>Перечисление взносов для проведения капитального ремонта общего имущества в многоквартирных домах сельского поселения</t>
  </si>
  <si>
    <t>«Охрана окружающей среды на 2014 - 2020 годы»</t>
  </si>
  <si>
    <t>«Социально-экономическое развитие коренных малочисленных народов Севера на территории Белоярского района на 2014-2020 годы»</t>
  </si>
  <si>
    <t>Подпрограмма 3. Повышение эффективности бюджетных расходов</t>
  </si>
  <si>
    <t>%</t>
  </si>
  <si>
    <t>Относительное/абсолютное отклонение исполнения муниципальных программ</t>
  </si>
  <si>
    <t>Внесение изменений в документы территориального планирования и градостроительного зонирования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</si>
  <si>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</si>
  <si>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</si>
  <si>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</si>
  <si>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</si>
  <si>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</si>
  <si>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За отчетный период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</si>
  <si>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</si>
  <si>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</si>
  <si>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</si>
  <si>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</si>
  <si>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</si>
  <si>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</si>
  <si>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</si>
  <si>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</si>
  <si>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</si>
  <si>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</si>
  <si>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</si>
  <si>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</si>
  <si>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</si>
  <si>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</si>
  <si>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</si>
  <si>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</si>
  <si>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</si>
  <si>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</si>
  <si>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</si>
  <si>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Подпрограмма 1  «Развитие физической культуры и массового спорта»</t>
  </si>
  <si>
    <t xml:space="preserve">   чел.</t>
  </si>
  <si>
    <t>Приказы КДМ,ФКиС о присвоении спортивных разрядов</t>
  </si>
  <si>
    <t>ед.</t>
  </si>
  <si>
    <t>% выполнения за отчетный период</t>
  </si>
  <si>
    <t>Уменьшение доли подростков, состоящих на учете в комиссии по делам несовершеннолетних, от общей численности детей в возрасте от 6 до 17 лет (включительно)</t>
  </si>
  <si>
    <t>Подпрограмма 3    «Организация отдыха и оздоровления детей»</t>
  </si>
  <si>
    <t>чел</t>
  </si>
  <si>
    <t>чел.</t>
  </si>
  <si>
    <t>Отчет МАУ «База спорта и отдыха «Северянка»</t>
  </si>
  <si>
    <t>7.</t>
  </si>
  <si>
    <t>Объем реализации сжиженного газа населению на территории сельских поселений Белоярского района</t>
  </si>
  <si>
    <t>кг</t>
  </si>
  <si>
    <t>Объем реализации электрической энергии в зоне децентрализованного электроснабжения</t>
  </si>
  <si>
    <t>м2</t>
  </si>
  <si>
    <t xml:space="preserve">Количество семей переселенных из аварийного жилищного фонда </t>
  </si>
  <si>
    <t>семей</t>
  </si>
  <si>
    <t>Обеспечение энергоснабжения сети уличного освещения</t>
  </si>
  <si>
    <t>тыс. кв.м.</t>
  </si>
  <si>
    <t>-</t>
  </si>
  <si>
    <t>Согласно заключенных договоров</t>
  </si>
  <si>
    <t>в том числе для муниципальных нужд в рамках муниципальной программы</t>
  </si>
  <si>
    <t>Снос ветхого и аварийного жилья в год</t>
  </si>
  <si>
    <t>семья</t>
  </si>
  <si>
    <t>Га</t>
  </si>
  <si>
    <t>Увеличение общей площади жилых помещений, приходящейся в среднем на 1 жителя</t>
  </si>
  <si>
    <t>Удельный вес ветхого и аварийного жилищного фонда во всем жилищном фонде</t>
  </si>
  <si>
    <t xml:space="preserve"> Муниципальная программа сельского поселения Верхнеказымский «Развитие муниципальной службы сельского поселения Верхнеказымский на  2014-2016 годы»</t>
  </si>
  <si>
    <t>Муниципальная программа сельского поселения Лыхма «Развитие жилищно-коммунального комплекса и повышение энергетической эффективности  на 2014-2016 годы»</t>
  </si>
  <si>
    <t>Муниципальная программа сельского поселения Лыхма «Развитие муниципальной службы в сельском поселении Лыхма на 2014-2016 годы»</t>
  </si>
  <si>
    <t>Муниципальная программа сельского поселения Сосновка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</si>
  <si>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Сорум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</si>
  <si>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Полноват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</si>
  <si>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Казым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</si>
  <si>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Сосновка «Развитие муниципальной службы сельского поселения Сосновка на  2014-2016 годы»</t>
  </si>
  <si>
    <t xml:space="preserve"> Муниципальная программа сельского поселения Сорум «Развитие муниципальной службы сельского поселения Сорум на  2014-2016 годы»</t>
  </si>
  <si>
    <t xml:space="preserve"> Муниципальная программа сельского поселения Полноват «Развитие муниципальной службы сельского поселения Полноват на  2014-2016 годы»</t>
  </si>
  <si>
    <t xml:space="preserve"> Муниципальная программа сельского поселения Казым «Развитие муниципальной службы сельского поселения Казым на  2014-2016 годы»</t>
  </si>
  <si>
    <t>Муниципальная программа городского поселения Белоярский  «Повышение эффективности деятельности органов местного самоуправления  городского поселения Белоярский на 2014-2016 годы»</t>
  </si>
  <si>
    <t xml:space="preserve"> Муниципальная программа городского поселения Белоярский "Развитие жилищно-коммунального комплекса и повышение энергетической эффективности в городском поселении Белоярский на 2014-2016 годы"</t>
  </si>
  <si>
    <t xml:space="preserve"> «Обеспечение доступным и комфортным жильем жителей Белоярского района в 2014 – 2020 годах»</t>
  </si>
  <si>
    <t>Количество оказанной услуги по водоснабжению</t>
  </si>
  <si>
    <t xml:space="preserve">Количество оказанной услуги по водоотведению </t>
  </si>
  <si>
    <t>Количество оказанной услуги по теплоснабжению</t>
  </si>
  <si>
    <t>тыс.
гКал.</t>
  </si>
  <si>
    <t>Объем вывезенных жидких бытовых отходов</t>
  </si>
  <si>
    <t>Согласно заключенного договора</t>
  </si>
  <si>
    <t>Приобретение предметов народного промысла для обустройства этнографической экспозиции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</si>
  <si>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</si>
  <si>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Доля муниципальных служащих, прошедших курсы повышения квалификации по программам дополнительного профессионального образования от потребности</t>
  </si>
  <si>
    <t>Доля муниципальных служащих, прошедших  диспансеризацию, от потребности</t>
  </si>
  <si>
    <t>подъездов</t>
  </si>
  <si>
    <t>экз.</t>
  </si>
  <si>
    <t>Проведение тренировок органов управления силами ГО и ЧС сельского поселения Верхнеказымский с применением специального оборудования</t>
  </si>
  <si>
    <t>раз</t>
  </si>
  <si>
    <t>Увеличение резервов материальных ресурсов (запасов) для предупреждения и ликвидации угроз по ГО и ЧС (приобретение огнетушителей, шансового инструмента, медикаментов и т.п.)</t>
  </si>
  <si>
    <t>Увеличение оснащенности мест общего пользования в многоквартирных домах противопожарным инвентарем</t>
  </si>
  <si>
    <t>Содержание в рабочем состоянии противопожарный разрыв между сельским поселением и лесным массивом, опашка и уборка палой листвы</t>
  </si>
  <si>
    <t>шт.</t>
  </si>
  <si>
    <t>Проведение тренировок органов управления силами ГО и ЧС сельского поселения Сосновка с применением специального оборудования</t>
  </si>
  <si>
    <t>тонн</t>
  </si>
  <si>
    <t>Отдел сбора и обработки статинформации Ханты-Мансийскстата в г.Белоярский</t>
  </si>
  <si>
    <t>Доля населения, вовлеченного в эколого-просветительские и эколого-образовательные мероприятия, от общей численности населения Белоярского района</t>
  </si>
  <si>
    <t>объект</t>
  </si>
  <si>
    <t xml:space="preserve">экз.     </t>
  </si>
  <si>
    <t>Доля библиотечных фондов общедоступных библиотек, отраженных в электронных каталогах</t>
  </si>
  <si>
    <t>кв.см</t>
  </si>
  <si>
    <t>мин.</t>
  </si>
  <si>
    <t xml:space="preserve">Количество лиц с ограниченными возможностями, воспользовавшихся услугами учреждений культуры </t>
  </si>
  <si>
    <t>Увеличение количества субъектов малого и среднего предпринимательства</t>
  </si>
  <si>
    <t>Увеличение среднесписочной численности работников занятых у субъектов малого и среднего предпринимательства</t>
  </si>
  <si>
    <t>Органы государственной статистики</t>
  </si>
  <si>
    <t>Отдел развития предпринимательства и потребительского рынка администрации Белоярского района</t>
  </si>
  <si>
    <t xml:space="preserve">Увеличение количества субъектов малого и среднего предпринимательства  на 10 тыс. населения </t>
  </si>
  <si>
    <t>Подпрограмма 1 «Обеспечение деятельности органов местного самоуправления Белоярского района»</t>
  </si>
  <si>
    <t>Подпрограмма 2 «Развитие муниципальной службы в Белоярском районе»</t>
  </si>
  <si>
    <t>Увеличение количества мероприятий информационно-пропагандистского сопровождения деятельности по противодействию терроризму и экстремизму (не менее указанного значения)</t>
  </si>
  <si>
    <t>кол-во</t>
  </si>
  <si>
    <t>Обеспечение функционирования видеокамер и оборудования городской системы видеонаблюдения</t>
  </si>
  <si>
    <t>Отдел по организации профилактики правонарушений</t>
  </si>
  <si>
    <t>ОМВД по Белоярскому району</t>
  </si>
  <si>
    <t>Доля уличных преступлений в числе зарегистрированных общеуголовных преступлений</t>
  </si>
  <si>
    <t>Комитет по социальной политике администрации Белоярского района</t>
  </si>
  <si>
    <t>Количество социально значимых мероприятий, проводимых социально ориентированными некоммерческими организациями</t>
  </si>
  <si>
    <t>Увеличение численности инвалидов и других маломобильных групп населения, принимающих участие в спортивных и культурных мероприятиях</t>
  </si>
  <si>
    <t>Снижение удельного веса неиспользуемого недвижимого имущества  в общем количестве  недвижимого имущества муниципального образования</t>
  </si>
  <si>
    <t>Снижение удельного веса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</si>
  <si>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Увеличение доли объектов недвижимого имущества, на которые зарегистрировано право собственности, в общем объеме объектов, подлежащих регистрации</t>
  </si>
  <si>
    <t>Количество оказываемых государственных и муниципальных услуг в МФЦ</t>
  </si>
  <si>
    <t>Среднее количество обращений в месяц</t>
  </si>
  <si>
    <t>По данным отчетности МФЦ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</si>
  <si>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</si>
  <si>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</si>
  <si>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Методика  проведения мониторинга значений показателя «Доля  граждан, имеющих доступ к получению государственных и муниципальных услуг по принципу "одного окна" по месту пребывания, в том числе в многофункциональных центрах предоставления государственных услуг»</t>
  </si>
  <si>
    <t>Увеличение оснащенности мест общего пользования противопожарным инвентарем</t>
  </si>
  <si>
    <t>ед</t>
  </si>
  <si>
    <t>Увеличение резервов материальных ресурсов (запасов) для предупреждения и ликвидации ЧС в целях гражданской обороны</t>
  </si>
  <si>
    <t>Проведение тренировок, учений, занятий органов управления силами ГО и ЧС сельского поселения Полноват</t>
  </si>
  <si>
    <t>Доля муниципальных служащих, прошедших диспансеризацию, от потребности</t>
  </si>
  <si>
    <t>Доля муниципальных служащих администрации городского поселения Белоярский, прошедших курсы повышения квалификации по программам дополнительного профессионального образования от потребности</t>
  </si>
  <si>
    <t>«Социальная поддержка отдельных категорий граждан на территории  Белоярского района на 2014-2020 годы»</t>
  </si>
  <si>
    <t>Строительство автомобильных дорог общего пользования местного значения</t>
  </si>
  <si>
    <t>км.</t>
  </si>
  <si>
    <t>Реконструкция автомобильных дорог общего пользования местного значения</t>
  </si>
  <si>
    <t>0,565</t>
  </si>
  <si>
    <t>0</t>
  </si>
  <si>
    <t>Количество рейсов воздушного транспорта в год</t>
  </si>
  <si>
    <t>Количество отремонтированных ВПП в год</t>
  </si>
  <si>
    <t>Количество рейсов автомобильного транспорта в год</t>
  </si>
  <si>
    <t>Количество рейсов водного транспорта в год</t>
  </si>
  <si>
    <t>225</t>
  </si>
  <si>
    <t>Подпрограмма 3  «Повышение безопасности дорожного движения Белоярского района»</t>
  </si>
  <si>
    <t>Протяженность обслуживаемой улично-дорожной сети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</si>
  <si>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</si>
  <si>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</si>
  <si>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</si>
  <si>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</si>
  <si>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35</t>
  </si>
  <si>
    <t>3</t>
  </si>
  <si>
    <t>Подпрограмма 1 «Долгосрочное финансовое планирование и организация бюджетного процесса»</t>
  </si>
  <si>
    <t>Исполнение расходных обязательств Белоярского района за отчетный финансовый год в размере не менее 95% от бюджетных ассигнований, утвержденных решением Думы Белоярского района о бюджете Белоярского района</t>
  </si>
  <si>
    <t>≥95</t>
  </si>
  <si>
    <t>Подпрограмма 2 «Управление муниципальным долгом»</t>
  </si>
  <si>
    <t>Подпрограмма 3  «Повышение эффективности бюджетных расходов»</t>
  </si>
  <si>
    <t xml:space="preserve">% </t>
  </si>
  <si>
    <t>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</si>
  <si>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*</t>
  </si>
  <si>
    <t>Форма 85-К</t>
  </si>
  <si>
    <t>Информация о фактической среднемесячной заработной плате работников образовательных организаций</t>
  </si>
  <si>
    <t>Отчеты учреждений</t>
  </si>
  <si>
    <t>тыс. кВ/ч</t>
  </si>
  <si>
    <t>Реконструкция сетей перегретой воды мкр.7</t>
  </si>
  <si>
    <t>голов</t>
  </si>
  <si>
    <t>Обязательства водопользователя по использованию акватории водного объекта (участок реки Казым)</t>
  </si>
  <si>
    <t>«Управление муниципальным имуществом на 2014-2020 годы»</t>
  </si>
  <si>
    <t>Свидетельство о государственной регистрации</t>
  </si>
  <si>
    <t>Щугарева Ю.Н.</t>
  </si>
  <si>
    <t xml:space="preserve"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</t>
  </si>
  <si>
    <t>Исп. Гусельникова Е.А.</t>
  </si>
  <si>
    <t>Финансовая помощь молодым специалистам из числа КМНС, работающим в местах традиционного проживания и традиционной хозяйственной деятельности, на обустройство быта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</si>
  <si>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</t>
  </si>
  <si>
    <t>Балл</t>
  </si>
  <si>
    <t>Увеличение доли среднесписочной численности занятых у субъектов малого и среднего предпринимательства</t>
  </si>
  <si>
    <t>Подпрограмма 1 «Общее образование. Дополнительное образование детей»</t>
  </si>
  <si>
    <t xml:space="preserve">Доля детей в возрасте от трех до семи лет, получающих дошкольную образовательную услугу в общей численности детей от трех до семи лет </t>
  </si>
  <si>
    <t xml:space="preserve"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</t>
  </si>
  <si>
    <t xml:space="preserve">Доля учащихся общеобразовательных учреждений,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(далее – ФГОС) (в общей численности учащихся, обучающихся по ФГОС) </t>
  </si>
  <si>
    <t xml:space="preserve"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 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</si>
  <si>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</t>
  </si>
  <si>
    <t xml:space="preserve">Доля детей в возрасте 5 - 18 лет, охваченных программами дополнительного образования (за счет бюджетных средств), в общей численности детей в возрасте 5-18 лет  </t>
  </si>
  <si>
    <t xml:space="preserve"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 </t>
  </si>
  <si>
    <t xml:space="preserve"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</t>
  </si>
  <si>
    <t>Подпрограмма 2 «Система оценки качества образования и информационная прозрачность системы образования»</t>
  </si>
  <si>
    <t xml:space="preserve">Отношение среднего балла единого государственного экзамена (в расчете на 1 обязательный предмет) в 10 % школ с лучшими результатами единого государственного экзамена к среднему баллу единого государственного экзамена (в расчете на 1 обязательный предмет) в 10 % школ с худшими результатами ЕГЭ </t>
  </si>
  <si>
    <t xml:space="preserve">Доля выпускников общеобразовательных учреждений, не получивших аттестат о среднем общем образовании </t>
  </si>
  <si>
    <t xml:space="preserve">Доля учащихся 5-11 классов, принявших участие в школьном этапе Всероссийской олимпиады школьников (в общей численности учащихся 5-11 классов) </t>
  </si>
  <si>
    <t>Подпрограмма 3 «Ресурсное обеспечение системы образования»</t>
  </si>
  <si>
    <t xml:space="preserve">Доля детей, обучающихся (воспитывающихся) в образовательных учреждениях, отвечающим современным требованиям к условиям осуществления образовательного процесса </t>
  </si>
  <si>
    <t xml:space="preserve">Количество мест в образовательных учреждениях, реализующих программу дошкольного образования 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</si>
  <si>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</si>
  <si>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>Подпрограмма 1 «Социальная поддержка отдельных категорий граждан на территории Белоярского района»</t>
  </si>
  <si>
    <t xml:space="preserve">Количество граждан, получающих социальную поддержку </t>
  </si>
  <si>
    <t>Численность граждан, охваченных социально значимыми мероприятиями</t>
  </si>
  <si>
    <t>Подпрограмма 2 «Поддержка социально ориентированных некоммерческих организаций»</t>
  </si>
  <si>
    <t>Количество социально ориентированных некоммерческих организаций, получивших финансовую поддержку</t>
  </si>
  <si>
    <t>Численность граждан, охваченных социально значимыми мероприятиями, проводимыми социально ориентированными некоммерческими организациями</t>
  </si>
  <si>
    <t>Обеспечение выполнения полномочий и функций Комитета</t>
  </si>
  <si>
    <t>Увеличение численности инвалидов, обеспеченных информационной доступностью к средствам массовой информации</t>
  </si>
  <si>
    <t>Библиотечный фонд на 1000 жителей</t>
  </si>
  <si>
    <t xml:space="preserve">Рост количества выставочных проектов, организованных на базе выставочного зала по отношению к 2011 году </t>
  </si>
  <si>
    <t>Подпрограмма 1  «Повышение качества культурных услуг, представляемых в области библиотечного, выставочного дела»</t>
  </si>
  <si>
    <t>Подпрограмма 2 «Реализация творческого потенциала жителей Белоярского района»</t>
  </si>
  <si>
    <t xml:space="preserve">Количество посещений культурно-досуговых, концертных программ, народных гуляний и иных массовых мероприятий  </t>
  </si>
  <si>
    <t>Доля детей, привлекаемых к участию в творческих мероприятиях, от общего числа детей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</si>
  <si>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телеэфире»</t>
  </si>
  <si>
    <t xml:space="preserve">Площадь печатных полос газеты «Белоярские вести», «Белоярские вести. Официальный выпуск»  </t>
  </si>
  <si>
    <t xml:space="preserve">Количество номеров газеты «Белоярские вести», «Белоярские вести. Официальный выпуск» </t>
  </si>
  <si>
    <t xml:space="preserve">Количество эфирного времени на телевещании </t>
  </si>
  <si>
    <t>Подпрограмма 4  «Создание условий для реализации мероприятий муниципальной программы»</t>
  </si>
  <si>
    <t xml:space="preserve">Уровень удовлетворенности жителей качеством услуг, предоставляемых учреждениями культуры </t>
  </si>
  <si>
    <t>Отношение среднемесячной заработной платы  работников учреждений культуры к средней заработной плате в Ханты-Мансийском автономном округе Югре</t>
  </si>
  <si>
    <t>Подпрограмма 5 «Развитие отраслевой инфраструктуры»</t>
  </si>
  <si>
    <t xml:space="preserve">Сохранение уровня материально-технического обеспечения учреждений культуры 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</si>
  <si>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</si>
  <si>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Посещаемость выставочного зала (на 1 жителя в год)</t>
  </si>
  <si>
    <t>Численность спортсменов с присвоенными массовыми разрядами</t>
  </si>
  <si>
    <t>Количество завоеванных медалей спортсменами Белоярского района на соревнованиях различного уровня</t>
  </si>
  <si>
    <t>Увеличение количества проведенных мероприятий для молодежи</t>
  </si>
  <si>
    <t>Увеличение количества молодежи, принимающей участие в молодежных мероприятиях</t>
  </si>
  <si>
    <t>Увеличение численности детей, охваченных малозатратными формами отдыха</t>
  </si>
  <si>
    <t>Обеспечение условий для организации отдыха и оздоровления детей</t>
  </si>
  <si>
    <t>Подпрограмма 4    «Обеспечение реализации муниципальной программы»</t>
  </si>
  <si>
    <t>Подпрограмма 1 «Функционирование органов местного самоуправления Белоярского района»</t>
  </si>
  <si>
    <t>Обеспечение выполнения полномочий и  функций органов местного самоуправления Белоярского района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</si>
  <si>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</si>
  <si>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Увеличение производства скота и птицы на убой   сельскохозяйственными организациями и крестьянскими (фермерскими) хозяйствами (в живом весе)</t>
  </si>
  <si>
    <t>тыс. тонн</t>
  </si>
  <si>
    <t>Увеличение производства молока сельскохозяйственными организациями и крестьянскими (фермерскими) хозяйствами</t>
  </si>
  <si>
    <t>Увеличение объёма добычи (вылова) рыбы – сырца рыбодобывающими предприятиями</t>
  </si>
  <si>
    <t>Увеличение поголовья северных оленей в хозяйствах всех категорий</t>
  </si>
  <si>
    <t>тыс. голов</t>
  </si>
  <si>
    <t>Увеличение объёмов заготовки дикоросов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</si>
  <si>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животных, включая отлов, и утилизацию бродячих домашних животных не менее 220 голов в год</t>
  </si>
  <si>
    <t>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</si>
  <si>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Участие сельскохозяйственных предприятий, крестьянских (фермерских) хозяйств в конкурсах профессионального мастерства</t>
  </si>
  <si>
    <t>Количество получателей мер поддержки, установленных государственной программой Ханты-Мансийского автономного округа – Югры «Социально-экономическое развитие коренных малочисленных народов Севера Ханты-Мансийского автономного округа – Югры на 2016-2020 годы», получатель</t>
  </si>
  <si>
    <t>Проведение мероприятий, направленных на сохранение культурного наследия коренных малочисленных народов</t>
  </si>
  <si>
    <t>Увеличение объема ввода жилья в год</t>
  </si>
  <si>
    <t>кв.м.</t>
  </si>
  <si>
    <t>Количество семей, получивших меры поддержки для улучшения жилищных условий в год</t>
  </si>
  <si>
    <t>Площадь земельных участков предоставляемых для жилищного строительства, обеспеченных коммунальной инфраструктурой</t>
  </si>
  <si>
    <t>Обеспеченность муниципальных образований Белоярского района качественной градостроительной документацией</t>
  </si>
  <si>
    <t>Доля молодых семей, улучшивших жилищные условия в соответствии с муниципальной программой, в общем числе молодых семей, поставленных на учет в качестве нуждающихся в улучшении жилищных условий, в год</t>
  </si>
  <si>
    <t>Снижение доли объемов сточных вод сбрасываемых на рельеф</t>
  </si>
  <si>
    <t>Удельный вес проб воды, отбор которых произведен из водопроводной сети, не отвечающих гигиеническим нормативам: по санитарно-химическим показателям</t>
  </si>
  <si>
    <t>Удельный вес проб воды, отбор которых произведен из водопроводной сети, не отвечающих гигиеническим нормативам: по микробиологическим показателям</t>
  </si>
  <si>
    <t>Подпрограмма 2 «Энергосбережение и повышение энергетической эффективности»»</t>
  </si>
  <si>
    <t xml:space="preserve">Замена светодиодных ламп на сети уличного освещения в городе Белоярский </t>
  </si>
  <si>
    <t>Подпрограмма 3 «Проведение капитального ремонта многоквартирных домов»</t>
  </si>
  <si>
    <t>Доля отремонтированных многоквартирных жилых домов в г. Белоярский от общего количества МКД требующих капитального ремонта</t>
  </si>
  <si>
    <t>Подпрограмма 4 «Переселение граждан из аварийного жилищного фонда»</t>
  </si>
  <si>
    <t>Общая площадь расселенного аварийного жилищного фонда</t>
  </si>
  <si>
    <t>Обеспечение текущего содержания объектов  благоустройства на территории г.п. Белоярский</t>
  </si>
  <si>
    <t>домов</t>
  </si>
  <si>
    <t>Количество обслуживаемых мест захоронений, зданий и сооружений похоронного назначения</t>
  </si>
  <si>
    <t>Обеспечение выполнения работ по погребению согласно гарантированного перечня</t>
  </si>
  <si>
    <t>Уровень толерантного отношения к представителям другой национальности</t>
  </si>
  <si>
    <t>Доля граждан, положительно оценивающих состояние межнациональных отношений в Белоярском районе, в общем количестве граждан</t>
  </si>
  <si>
    <t>Доля граждан, положительно оценивающих состояние межконфессиональных отношений в Белоярском районе</t>
  </si>
  <si>
    <t>Количество фактов экстремистских проявлений на почве религиозной и национальной ненависти</t>
  </si>
  <si>
    <t>Доля административных правонарушений, предусмотренных ст. 12.9, 12.12, 12.19 КоАП РФ выявленных с помощью технических средств фото-видеофиксации, в общем количестве таких правонарушений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</si>
  <si>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</si>
  <si>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</si>
  <si>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Доля населения Белоярского района, попадающего в зону действия муници-пальной автоматизированной системы оповещения населения Белоярского района об опасностях, возникающих при ведении военных действий или вследствие этих действий, а также об угрозе возникновения или о возникно-вении чрезвычайных ситуаций природ-ного и техногенного характера, в про-центах от общей численности населе-ния Белоярского района</t>
  </si>
  <si>
    <t>балл</t>
  </si>
  <si>
    <t>Количество введенных в эксплуатацию объектов размещения твердых коммунальных (бытовых) отходов</t>
  </si>
  <si>
    <t>Доля обеспеченности поселений полигонами твердых коммунальных (бытовых) отходов</t>
  </si>
  <si>
    <t>Доля площади рекультивированных территорий санкционированных свалок твердых коммунальных (бытовых) отходов</t>
  </si>
  <si>
    <t xml:space="preserve">Обеспечение выполнения полномочий и функций Комитета муниципальной собственности </t>
  </si>
  <si>
    <t>Количество установленных дорожных знаков на улично-дорожной сети</t>
  </si>
  <si>
    <t>Исполнение плана по налоговым и неналоговым доходам, утвержденного решением Думы Белоярского района о бюджете Белоярского района (без учёта доходов по штрафам, санкциям, от возмещения ущерба), на уровне не менее 95%</t>
  </si>
  <si>
    <t>Сохранение высокого качества организации и осуществления бюджетного процесса в Белоярском районе, место в рейтинге муниципальных образований не ниже 3</t>
  </si>
  <si>
    <t>≤3</t>
  </si>
  <si>
    <t>Размер резервного фонда администрации Белоярского района от первоначально утвержденного общего объема расходов бюджета Белоярского района</t>
  </si>
  <si>
    <t>˂3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</si>
  <si>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 Белоярского района не более 15 %</t>
  </si>
  <si>
    <t>≤15</t>
  </si>
  <si>
    <t>Соблюдение в течение финансового года ограничений по предельному объему муниципального долга, установленных бюджетным законодательством  (ст.107 БК.РФ), при условии соблюдения – 1, не соблюдение – 0</t>
  </si>
  <si>
    <t>Доля главных распорядителей бюджетных средств Белоярского района, имеющих оценку качества финансового менеджмента более 80 баллов</t>
  </si>
  <si>
    <t>Публикация в сети Интернет брошюры «Бюджет для граждан», брошюра опубликована – 1, не опубликована – 0</t>
  </si>
  <si>
    <t>Увеличение количества граждан, охваченных мероприятиями, направленными на повышение финансовой грамотности до 573 человек</t>
  </si>
  <si>
    <t>Исполнение плана по налоговым и неналоговым доходам, утвержденного решениями представительных органов  городского и сельских поселений  Белоярского района о бюджете (без учёта доходов по штрафам, санкциям, от возмещения ущерба), на уровне не менее 95%</t>
  </si>
  <si>
    <t>Отсутствие просроченной кредиторской задолженности в бюджетах поселений, (отсутствие задолженности – 1, наличие - 0)</t>
  </si>
  <si>
    <t>Рост средней итоговой оценки качества организации и осуществления бюджетного процесса в поселениях Белоярского района, до 85 баллов</t>
  </si>
  <si>
    <t>Подпрограмма 1: «Укрепление пожарной безопасности»</t>
  </si>
  <si>
    <t>Приобретение пожарно-технического инвентаря</t>
  </si>
  <si>
    <t>Выполнено за отчетный период</t>
  </si>
  <si>
    <t>Снижение количества зарегистрированных пожаров на объектах муниципальной собственности Белоярского района, количество зарегистрированных пожаров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</si>
  <si>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</si>
  <si>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</si>
  <si>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321 364,6*</t>
  </si>
  <si>
    <t>«Совершенствование 
межбюджетных отношений в Белоярском районе на 2014-2020 годы»</t>
  </si>
  <si>
    <t>Иные межбюджетные трансферты на обеспечение сбалансированности перечислены в бюджеты поселений в соответствии с потребностью</t>
  </si>
  <si>
    <t>Иные межбюджетные трансферты на осуществление переданных полномочий перечисляются в  бюджеты поселений в определенных объемах в установленные сроки</t>
  </si>
  <si>
    <t>Информационно-пропагандистское сопровождение противодействия терроризму и экстремизму</t>
  </si>
  <si>
    <t>Приобретение технических средств для обеспечения безопасности в местах с массовым пребыванием людей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</si>
  <si>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</si>
  <si>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Размещение  в местах массового пребывания граждан систем  видеонаблюдения, проведение работ обеспечивающих функционирование систем, в том числе по направлению безопасности дорожного движения и информирование населения о системах, необходимости соблюдать правила дорожного движения</t>
  </si>
  <si>
    <t>Информационно-пропагандистское сопровождение противодействия потреблению наркотиков и др. психо-активных веществ</t>
  </si>
  <si>
    <t>Департамент общественных и внешних связей ХМАО</t>
  </si>
  <si>
    <t>Производство молока</t>
  </si>
  <si>
    <t>Производство мяса</t>
  </si>
  <si>
    <t>Добыча (вылов) и реализации рыбы</t>
  </si>
  <si>
    <t>Производство сыра</t>
  </si>
  <si>
    <t>Производство морсов из дикорастущих ягод</t>
  </si>
  <si>
    <t>Производство, переработка, заготовка и реализация мяса оленей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</si>
  <si>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</si>
  <si>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Обеспечение деятельности муниципальных общеобразовательных учреждений Белоярского района</t>
  </si>
  <si>
    <t>Организация проведения мероприятий</t>
  </si>
  <si>
    <t xml:space="preserve">Стимулирование лидеров и поддержка системы воспитания </t>
  </si>
  <si>
    <t>Информационное и организационно-методическое сопровождение реализации Программы</t>
  </si>
  <si>
    <t>Обеспечение деятельности МАУ "Дворец спорта"</t>
  </si>
  <si>
    <t>Обеспечение деятельности МАУ «База спорта и отдыха «Северянка»</t>
  </si>
  <si>
    <t>Реализация мероприятий</t>
  </si>
  <si>
    <t>Организация отдыха и оздоровления детей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</si>
  <si>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</si>
  <si>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</t>
  </si>
  <si>
    <t>Подпрограмма 5  «Формирование доступной среды для инвалидов и других маломобильных групп населения в подведомственных учреждениях»</t>
  </si>
  <si>
    <t>Протоколы, выписки из протоколов соревнований</t>
  </si>
  <si>
    <t>План мероприятий по молодёжной политике, отчеты молодежных клубов</t>
  </si>
  <si>
    <t xml:space="preserve">Статистические отчеты молодежных клубов, количество реализованных билетов, посадочных мест </t>
  </si>
  <si>
    <t>Постановления ТКДНиЗП</t>
  </si>
  <si>
    <t>Паспорта материально-технической оснащенности учреждений</t>
  </si>
  <si>
    <t>Банк данных электронного Комитета по образованию</t>
  </si>
  <si>
    <t>«Управление муниципальными финансами в Белоярском районе на 2014-2020 годы» **</t>
  </si>
  <si>
    <t>«Совершенствование межбюджетных отношений в Белоярском районе на 2014-2020 годы» **</t>
  </si>
  <si>
    <t>**</t>
  </si>
  <si>
    <t>значение показателя от запланированного на отчетный период</t>
  </si>
  <si>
    <t>100*</t>
  </si>
  <si>
    <t>ИАС «Аверс: контингент» стат.форма ОШ-1</t>
  </si>
  <si>
    <t>Паспорта материально-технической оснащенности учреждений, отсутствие предписаний надзорных органов</t>
  </si>
  <si>
    <t>Проектная мощность муниципальных образовательных учреждений, согласованная с Роспотребнадзором</t>
  </si>
  <si>
    <t>Подпрограмма 1  «Содействие развитию жилищного строительства на территории Белоярского района»</t>
  </si>
  <si>
    <t>Приобретение жилья</t>
  </si>
  <si>
    <t>Строительство жилья</t>
  </si>
  <si>
    <t>Инженерные сети мкр.3А г.Белоярский (2 этап)</t>
  </si>
  <si>
    <t>Инженерные сети мкр.Озерный-2 (1 этап)</t>
  </si>
  <si>
    <t>Подпрограмма 2 «Градостроительная деятельность на территории  Белоярского района»</t>
  </si>
  <si>
    <t>Документация по планировке территории</t>
  </si>
  <si>
    <t>ЛКОС с.Казым с напорным коллектором и КНС</t>
  </si>
  <si>
    <t>АГРС г.Белоярский</t>
  </si>
  <si>
    <t>Водоочистные сооружения в п. Сорум (ВОС)</t>
  </si>
  <si>
    <t>Обеспечение водоснабжением г.Белоярский</t>
  </si>
  <si>
    <t>Ремонт котельной в д.Ванзеват (склад угля)</t>
  </si>
  <si>
    <t xml:space="preserve">Подпрограмма 3 «Проведение капитального ремонта многоквартирных домов» </t>
  </si>
  <si>
    <t>Оплата производится согласно заключенных договоров, на основании предоставленных Исполнителем подтверждающих документов.</t>
  </si>
  <si>
    <t>Договор софинансирования мероприятия проведения капитального ремонта многоквартирных домов заключен.  Срок исполнения 2016 г.</t>
  </si>
  <si>
    <t>Оплата производится согласно заключенных муниципальных контрактов</t>
  </si>
  <si>
    <t>Субсидия на возмещение недополученных доходов  в связи с оказанием населению жилищно-коммунальных услуг на территории городского поселения Белоярский</t>
  </si>
  <si>
    <t>Вывоз жидких бытовых отходов</t>
  </si>
  <si>
    <t>Теплоснабжение и горячее водоснабжение</t>
  </si>
  <si>
    <t>Оплата производится согласно заключенного договора, на основании предоставленных Исполнителем подтверждающих документов.</t>
  </si>
  <si>
    <t>Документы с целью заключения договора на предоставление субсидии в адрес администрации г.п.Белоярский не поступали.</t>
  </si>
  <si>
    <t>Реализация мероприятий по ремонту систем коммунальной инфраструктуры</t>
  </si>
  <si>
    <t>Доля отремонтированных (капитальный ремонт) тепловых сетей</t>
  </si>
  <si>
    <t>35,6***</t>
  </si>
  <si>
    <t>1,76***</t>
  </si>
  <si>
    <t>***</t>
  </si>
  <si>
    <t>значение показателя за отчетный период</t>
  </si>
  <si>
    <t xml:space="preserve">Организация проведения районных смотров-конкурсов  предприятий, конкурсов профессионального мастерства </t>
  </si>
  <si>
    <t xml:space="preserve">Организация проведения выставок, ярмарок на территории Белоярского района с участием субъектов  малого и среднего предпринимательства       </t>
  </si>
  <si>
    <t xml:space="preserve">Проведение образовательных мероприятий   </t>
  </si>
  <si>
    <t xml:space="preserve">Развитие молодежного предпринимательства </t>
  </si>
  <si>
    <t>Субсидии субъектам осуществляющих производство, реализацию товаров и услуг в социально значимых видах деятельности, определенных муниципальными образованиями автономного округа, в части компенсации арендных платежей за нежилые помещения и по предоставленным консалтинговым услугам</t>
  </si>
  <si>
    <t xml:space="preserve">Субсидии по приобретению оборудования (основных средств) и лицензионных программных продуктов </t>
  </si>
  <si>
    <t>Субсидии в целях возмещения части затрат организаций, осуществляющих деятельность по бизнес-инкубированию</t>
  </si>
  <si>
    <t xml:space="preserve">Субсидии по созданию условий для развития Субъектов, осуществляющих деятельность в следующих направлениях: экология быстровозводимое домостроение, крестьянско- фермерские хозяйства, переработка леса, сбор и переработка дикоросов, переработка отходов,  рыбодобыча, рыбопереработка, ремесленническая деятельность, въездной и внутренний туризм </t>
  </si>
  <si>
    <t>Субсидии в целях возмещение затрат социальному предпринимательству и семейному бизнесу</t>
  </si>
  <si>
    <t xml:space="preserve">Грантовая поддержка социального предпринимательства </t>
  </si>
  <si>
    <t xml:space="preserve">Грантовая поддержка начинающих предпринимателей </t>
  </si>
  <si>
    <t>Субсидии по содержанию авторечвокзала</t>
  </si>
  <si>
    <t>Предоставление субсидии субъектам малого и среднего предпринимательства, осуществляющих регулярные автомобильные перевозки</t>
  </si>
  <si>
    <t xml:space="preserve">Пенсии за выслугу лет в рамках подпрограммы </t>
  </si>
  <si>
    <t>Преоставление выплат и компенсаций отдельным категориям граждан</t>
  </si>
  <si>
    <t>Мероприятия по организации отдыха и оздоровления детей из семей, находящихся в трудной жизненной ситуации</t>
  </si>
  <si>
    <t>Оказание адресной социальной помощи и социальной поддержки отдельным категориям граждан</t>
  </si>
  <si>
    <t>Проведение мероприятий по организации отдыха и  досуга отдельных категорий граждан</t>
  </si>
  <si>
    <t xml:space="preserve">Проведение конкурса художественного творчества </t>
  </si>
  <si>
    <t>Оформление подписки на газету</t>
  </si>
  <si>
    <t>Обеспечение деятельности  учреждений (БЦБС)</t>
  </si>
  <si>
    <t xml:space="preserve">Модернизация общедоступных муниципальных библиотек </t>
  </si>
  <si>
    <t>Проведение районного семинара для работников библиотек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</si>
  <si>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</si>
  <si>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</si>
  <si>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</si>
  <si>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</si>
  <si>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Проведение семинара-практикума «Казымская береста»</t>
  </si>
  <si>
    <t>Проведение традиционного праздника "Нарождение луны"</t>
  </si>
  <si>
    <t>Реализация проекта «Театр берестяных масок»</t>
  </si>
  <si>
    <t>Подпрограмма  II «Реализация творческого потенциала жителей Белоярского района»</t>
  </si>
  <si>
    <t>Обеспечение деятельности  учреждений  (ДШИ)</t>
  </si>
  <si>
    <t>Конкурс творчества юных живописцев 
«Мастерская солнца»</t>
  </si>
  <si>
    <t>Обеспечение деятельности  учреждений (Камертон)</t>
  </si>
  <si>
    <t>Подпрограмма III  «Создание условий для информационного обеспечения населения Белоярского района посредством печатных средств массовой информации, а также в теле эфире»</t>
  </si>
  <si>
    <t>Подпрограмма  IV «Создание условий для реализации мероприятий муниципальной программы»</t>
  </si>
  <si>
    <t xml:space="preserve">Финансовое обеспечение полномочий  Комитета </t>
  </si>
  <si>
    <t>Организация и исполнение материально-технического обеспечения учреждений (СМТО)</t>
  </si>
  <si>
    <t>Подпрограмма V «Развитие отраслевой инфраструктуры»</t>
  </si>
  <si>
    <t>Подпрограмма VI «Формирование доступной среды жизнедеятельности для инвалидов и других маломобильных групп населения в учреждениях культуры»</t>
  </si>
  <si>
    <t>Подпрограмма I «Функционирование органов местного самоуправления Белоярского района»</t>
  </si>
  <si>
    <t>Повышение квалификации муниципальных служащих с получением соответствующих документов</t>
  </si>
  <si>
    <t>Расходы на обеспечение деятельности муниципальных учреждений</t>
  </si>
  <si>
    <t>На обустройство земельных участков территорий традиционного природопользования, территорий (акваторий), предназначенных для пользования объектами животного мира, водными биологическими ресурсами, на приобретение материально-технических средств, на приобретение северных оленей</t>
  </si>
  <si>
    <t xml:space="preserve">Проведение традиционного национального праздника «День оленевода» в с.Казым </t>
  </si>
  <si>
    <t>Проведение традиционного национального праздника «День рыбака» в с.Полноват</t>
  </si>
  <si>
    <t>Полигон утилизации ТБО п Сорум</t>
  </si>
  <si>
    <t>Полигон утилизации ТБО п.Полноват</t>
  </si>
  <si>
    <t xml:space="preserve">Рекультивация территории санкционированной свалки твердых бытовых отходов с.Полноват, с.Казым, с.Ванзеват   </t>
  </si>
  <si>
    <t xml:space="preserve">Ликвидация мест захламления, рекультивация нарушенных земель </t>
  </si>
  <si>
    <t>Санитарное содержание сложившихся мест активного отдыха граждан, расположенных в водоохраной зоне водных объектов (оз.Светлое, оз.Школьное, оз.Нешинелор, оз.Выргимский сор, р.Казым)</t>
  </si>
  <si>
    <t>Организация использования, охраны, защиты, воспроизводства городских лесов г.Белоярский</t>
  </si>
  <si>
    <t>Рекламно-информационная деятельность, направленная на формирование ответственного отношения к природе (УСХП)</t>
  </si>
  <si>
    <t>Проведение мероприятий в образовательных учреждениях</t>
  </si>
  <si>
    <t>Проведение мероприятий на базе учреждений культуры</t>
  </si>
  <si>
    <t>Комплектование библиотечных фондов</t>
  </si>
  <si>
    <t>Подпрограмма I  «Повышение качества культурных услуг, предоставляемых в области библиотечного, выставочного дела»</t>
  </si>
  <si>
    <t>Журнал учета посетителей</t>
  </si>
  <si>
    <t>Журнал регистрации выставочных проектов</t>
  </si>
  <si>
    <t>Статистические данные</t>
  </si>
  <si>
    <t>Учетные карты учреждений культуры, статданные</t>
  </si>
  <si>
    <t>Данные из муниципального задания</t>
  </si>
  <si>
    <t>Мониторинг качества услуг</t>
  </si>
  <si>
    <t>Согласно отчету о заработной плате в Департамент культуры ХМАО-Югры</t>
  </si>
  <si>
    <t>Мониторинг посещения лиц с ограниченными возможностями</t>
  </si>
  <si>
    <t>Управление и распоряжение муниципальным имуществом</t>
  </si>
  <si>
    <t>Реконструкция автомобильных дорог г. Белоярский.  1 этап – участок перекресток ул. Молодости – ул. Центральная до перекрестка ул. Боковая – микрорайон Геологов</t>
  </si>
  <si>
    <t>Содержание вертолетных площадок</t>
  </si>
  <si>
    <t>Ремонт вертолетной пл.в д.Юильск (Сургутнефтегаз)</t>
  </si>
  <si>
    <t>Подпрограмма 3 «Повышение безопасности дорожного движения  в Белоярском районе»</t>
  </si>
  <si>
    <t>Ремонт технических средств</t>
  </si>
  <si>
    <t>Содержание автомобильных дорог</t>
  </si>
  <si>
    <t>Создание резерва материальных ресурсов для ликвидации чрезвычайных ситуаций и в целях гражданской обороны</t>
  </si>
  <si>
    <t xml:space="preserve">Мероприятия по обеспечению первичных мер пожарной безопасности </t>
  </si>
  <si>
    <t>Разработка информационного материала и его размещение на территории населенных пунктов сельского поселения Полноват</t>
  </si>
  <si>
    <t>Оснащение территорий общего пользования населенных пунктов сельского поселения Полноват первичными средствами тушения пожаров и противопожарным инвентарем</t>
  </si>
  <si>
    <t>Содержание территории села Полноват, прилегающей к лесной полосе, в надлежащем состоянии для предотвращения возникновения пожаров в лесной полосе (сбор и утилизация валежника из лесной полосы)</t>
  </si>
  <si>
    <t xml:space="preserve">Обеспечение мероприятий по энергосбережению и повышению энергетической эффективности </t>
  </si>
  <si>
    <t>Проведение мероприятий по капитальному ремонту и утепление рабочих помещений и мест общего пользования бюджетных зданий</t>
  </si>
  <si>
    <t xml:space="preserve">Благоустройство территории </t>
  </si>
  <si>
    <t>уличное освещение</t>
  </si>
  <si>
    <t>прочие мероприятия</t>
  </si>
  <si>
    <t>Предоставление субсидий  юридическим лицам (за исключением государственных (муниципальных) учреждений), индивидуальным предпринимателям, физическим лицам оказывающим населению жилищно-коммунальные услуги (подвоз воды  и вывоз жидких бытовых отходов)</t>
  </si>
  <si>
    <t>Содержание объектов размещения отходов</t>
  </si>
  <si>
    <t>Создание условий для обеспечения бытового обслуживания населения</t>
  </si>
  <si>
    <t>Согласно выставленных счетов.</t>
  </si>
  <si>
    <t xml:space="preserve">Создание условий для развития и совершенствования муниципальной службы </t>
  </si>
  <si>
    <t>Повышение уровня информированности населения о чрезвычайных ситуациях и порядке действий при их возникновении, обеспечение безопасности людей на водных объектах, через распространение информационного материала,  в количестве 200 экз. в год</t>
  </si>
  <si>
    <t>Сокращение потребления энергоресурсов</t>
  </si>
  <si>
    <t>Обеспечение населения услугой по вывозу жидких бытовых отходов, от потребности</t>
  </si>
  <si>
    <t>Обеспечение населения услугой по подвозу чистой питьевой водой, от потребности</t>
  </si>
  <si>
    <t>Повышение уровня благоустроенности населенных пунктов:</t>
  </si>
  <si>
    <t>Обустройство мест массового отдыха</t>
  </si>
  <si>
    <t>Количество отремонтированных (приобретенных) детских игровых комплексов</t>
  </si>
  <si>
    <t>Доля  граждан, участвующих в работах по благоустройству от общего числа граждан проживающих в поселении</t>
  </si>
  <si>
    <t>Объем потребления электроэнергии сети уличного освещения</t>
  </si>
  <si>
    <t>тыс. кВт/ч</t>
  </si>
  <si>
    <t>Сокращение доли муниципальной собственности в многоквартирных домах</t>
  </si>
  <si>
    <t xml:space="preserve">Обеспечение населения услугами общественной бани, от потребности </t>
  </si>
  <si>
    <t>Обеспечение  территории размещения отходов в надлежащем состоянии</t>
  </si>
  <si>
    <t>тыс. м2.</t>
  </si>
  <si>
    <t>Доля муниципальных служащих, прошедших диспансеризацию от потребности</t>
  </si>
  <si>
    <t>Благоустройство территории поселения</t>
  </si>
  <si>
    <t>озеленение</t>
  </si>
  <si>
    <t>Предоставление субсидии на возмещение затрат или недополученных доходов организациям, предоставляющим жилищно-коммунальные услуги населению по тарифам, не обеспечивающим возмещение издержек</t>
  </si>
  <si>
    <t>Мероприятия по обеспечению первичных мер пожарной безопасности</t>
  </si>
  <si>
    <t>Повышение уровня благоустроенности сельского поселения Верхнеказымский:</t>
  </si>
  <si>
    <t>Обустройство площадей зеленых насаждений сельского поселения Верхнеказымский (посадка цветов, деревьев, газонов и т.д.) не менее 200 м² в год</t>
  </si>
  <si>
    <t>м²</t>
  </si>
  <si>
    <t>Доля граждан, участвующих в работах по благоустройству от общего числа граждан проживающих в поселении</t>
  </si>
  <si>
    <t>тыс.гКал</t>
  </si>
  <si>
    <t>Подготовка и раздача лекционных материалов для занятий с неработающим населением</t>
  </si>
  <si>
    <t xml:space="preserve">Обучение одного муниципального служащего проведено  в период 28.01.2016-18.02.2016 дистанционно.   </t>
  </si>
  <si>
    <t xml:space="preserve">Диспансеризацию прошли все 5 муниципальных служащих в январе 2016 года. </t>
  </si>
  <si>
    <t xml:space="preserve">Диспансеризация муниципальных служащих администрации Белоярского района запланирована на 4 квартал 2016 года. </t>
  </si>
  <si>
    <t>Обеспечение выполнения полномочий и функций органов местного самоуправления городского поселения Белоярский</t>
  </si>
  <si>
    <t xml:space="preserve">Курсы повышения квалификации  муниципального служащего запланированы на осень 2016 года. </t>
  </si>
  <si>
    <t xml:space="preserve">Диспансеризация муниципальных служащих администрации ородского поселения Белоярский запланирована на 4 квартал 2016 года.   </t>
  </si>
  <si>
    <t>Обеспечение выполнения функций органов местного самоуправления городского поселения Белоярский</t>
  </si>
  <si>
    <t>Доля муниципальных служащих администрации городского поселения Белоярский, прошедших  диспансеризацию, от потребности</t>
  </si>
  <si>
    <t>Обеспечение участия в семинарах, совещаниях, конференциях, проводимых за пределами городского поселения Белоярский</t>
  </si>
  <si>
    <t>Конкурс художественного творчества инвалидов запланирован на ноябрь 2016 года</t>
  </si>
  <si>
    <t>Конкурс художественного творчества для детей-инвалидов запланирован на ноябрь 2016 года</t>
  </si>
  <si>
    <t>Статистические данные Комитета по социальной политике администрации Белоярского района</t>
  </si>
  <si>
    <t>Отчетные данные социально ориентированных некоммерческих организаций, получивших финансовую поддержку</t>
  </si>
  <si>
    <t xml:space="preserve">Государственная поддержка животноводства осуществляется с учётом авансирования предприятий </t>
  </si>
  <si>
    <t xml:space="preserve">Господдержка оказана одному  КФХ  </t>
  </si>
  <si>
    <t>Государственная поддержка рыболовства и рыбопереработки осуществляется по мере поступления заявок от получателей субсидий</t>
  </si>
  <si>
    <t xml:space="preserve">Субсидии не предоставлялись. Предприятие ООО СП «Белоярское» приказом Департамента природных ресурсов и несырьевого сектора экономики включено в реестр перерабатывающих предприятий. С апреля 2016 года начнутся выплаты субсидий </t>
  </si>
  <si>
    <t xml:space="preserve">Внесены изменения в программу, разработан и утверждён порядок предоставления субсидий. Выплаты субсидий начнутся в апреле 2016 года </t>
  </si>
  <si>
    <t>Отдел сбора и обработки статинформации Ханты-Мансийскстата в г.Белоярский
Главы крестьянских (фермерских) хозяйств</t>
  </si>
  <si>
    <t>Рыбодобывающие предприятия</t>
  </si>
  <si>
    <t>Управление жилищно-коммунального хозяйства администрации Белоярского района</t>
  </si>
  <si>
    <t>Управление по сельскому хозяйству, природопользованию и вопросам малочисленных народов Севера администрации Белоярского района</t>
  </si>
  <si>
    <t>Информация по вводу жилья, объектов соцкультбыта и стройиндустрии по Белоярскому району за 1 квартал 2016 года.</t>
  </si>
  <si>
    <t>Исполнены расходы в части:
-оплаты труда сотрудникам;
-начисление на оплату труда;
- коммунальных  услуг (оплата по факту потребления); 
- услуг связи;
- услуг по содержанию имущества.</t>
  </si>
  <si>
    <t>Электронная система управления очередью "Энтер"</t>
  </si>
  <si>
    <t>ОАО "ТЭК"</t>
  </si>
  <si>
    <t xml:space="preserve">ОАО "ЮКЭК - Белоярский </t>
  </si>
  <si>
    <t>Администрация сельского поселения Полноват</t>
  </si>
  <si>
    <t>значение показателя от запланированного на отчетный</t>
  </si>
  <si>
    <t xml:space="preserve">уличное освещение </t>
  </si>
  <si>
    <t>Мероприятия планируются в 3 квартале</t>
  </si>
  <si>
    <t>организация временных рабочих мест по безработным гражданам и трудоустройству несовершеннолетних</t>
  </si>
  <si>
    <t>Мероприятия планируются в 3-4 кварталах</t>
  </si>
  <si>
    <t>Повышение уровня благоустроенности сельского поселения Лыхма:</t>
  </si>
  <si>
    <t>Обустройство площадей зеленых насаждений сельского поселения Лыхма (посадка цветов, деревьев, газонов и т.д.) не менее 350 м² в год</t>
  </si>
  <si>
    <t xml:space="preserve"> тыс. кВт/ч</t>
  </si>
  <si>
    <t>Содержание территории, прилегающей к лесной полосе, в надлежащем состоянии для предотвращения возникновения пожаров</t>
  </si>
  <si>
    <t>Разработка информационного материала и его размещение, подготовка и обучение населения в области ГО</t>
  </si>
  <si>
    <t>Повышение уровня информированности населения о чрезвычайных ситуациях и порядке действий при их возникновении, обеспечение безопасности людей на водных объектах, через распространение информационного материала</t>
  </si>
  <si>
    <t>Проведение тренировок органов управления силами ГО и ЧС сельского поселения Лыхма с применением специального оборудования</t>
  </si>
  <si>
    <t xml:space="preserve">Содержание в рабочем состоянии противопожарного разрыва между сельским поселением и лесным массивом, опашка и уборка палой листвы не менее чем 500 м2 в год </t>
  </si>
  <si>
    <t>ОАО «Межрегионэнергосбыт»</t>
  </si>
  <si>
    <t>Администрация сельского поселения Лыхма</t>
  </si>
  <si>
    <t xml:space="preserve">Оснащение территорий общего пользования поселка Сорум первичными средствами тушения пожаров и противопожарным инвентарем </t>
  </si>
  <si>
    <t xml:space="preserve">Укомплектование требующимися первичными средствами пожаротушения </t>
  </si>
  <si>
    <t>Повышение энергоэффективности систем освещения методом замены  ламп накаливания высокой мощности  на энергоэффективные</t>
  </si>
  <si>
    <t xml:space="preserve">озеленение </t>
  </si>
  <si>
    <t>Муниципальная программа сельского поселения Полноват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</si>
  <si>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Создание условий для развития и совершенствования муниципальной службы</t>
  </si>
  <si>
    <t>Курсы повышения квалификации запланированы на 3-4 кварталы</t>
  </si>
  <si>
    <t>Диспансеризация 6 муниципальных служащих запланирована на 4 квартал</t>
  </si>
  <si>
    <t>Проведение тренировок органов управления силами ГО и ЧС сельского поселения Сорум с применением специального оборудования не менее 1 раза в год</t>
  </si>
  <si>
    <t>Увеличение резервов материальных ресурсов (запасов) для предупреждения и ликвидации угроз по ГО и ЧС</t>
  </si>
  <si>
    <t xml:space="preserve">м² </t>
  </si>
  <si>
    <t>Повышение уровня благоустроенности сельского поселения Сорум:</t>
  </si>
  <si>
    <t>Обустройство площадей зеленых насаждений сельского поселения Сорум (посадка цветов, деревьев, газонов и т.д.)</t>
  </si>
  <si>
    <t>Администрация сельского поселения Сосновка</t>
  </si>
  <si>
    <t>Повышение уровня благоустроенности сельского поселения Сосновка:</t>
  </si>
  <si>
    <t>Проведение мероприятий по обустройству мест массового отдыха не менее 1 в год</t>
  </si>
  <si>
    <t>меропр.</t>
  </si>
  <si>
    <t>Обустройство площадей зеленых насаждений сельского поселения Сосновка (посадка цветов, деревьев, газонов и т.д.) не менее 350 м² в год</t>
  </si>
  <si>
    <t>Оплата производится согласно договора и выставленных счетов.</t>
  </si>
  <si>
    <t>Оплата производится согласно договора и выставленных счетов</t>
  </si>
  <si>
    <t>ОАО «Межрегион-энергосбыт»</t>
  </si>
  <si>
    <t>МКУ «МЦ Спутник»,
Администрация сельского поселения Сосновка</t>
  </si>
  <si>
    <t>ОАО «ЮКЭК-Белоярский», ООО«РИЦ», Администрация сельского поселения Сосновка</t>
  </si>
  <si>
    <t>Муниципальный контракт от 23.11.2015 №0187300008515000213-0064518-02 на ПИР, цена контракта 1 104,0 тыс. рублей (переходящие обязательства)</t>
  </si>
  <si>
    <t>Муниципальный контракт от 22.04.2016 №0816/УСХ на оказание услуги по охране городских лесов города Белоярский от пожаров в пожароопасный сезон 2016 года, цена контракта 250,0 тыс. рублей</t>
  </si>
  <si>
    <t xml:space="preserve"> показатели достижения результатов реализации муниципальных программ определяются по результатам мониторинга целевых показателей и фактически достигнутых целевых показателей по окончании отчетного финансового года</t>
  </si>
  <si>
    <t>Разработка информационного материала и его размещение на территории населенных пунктов сельского поселения Казым</t>
  </si>
  <si>
    <t>Материально-техническое обеспечение первичных мер пожарной безопасности в границах населенных пунктов сельского поселения Казым</t>
  </si>
  <si>
    <t>Выполнение мероприятий программы запланировано на 3,4 квартал 2016 года</t>
  </si>
  <si>
    <t>Обеспечение мероприятий по энергосбережению и повышению энергетической эффективности</t>
  </si>
  <si>
    <t>Проведение мероприятий по капитальному ремонту и утеплению рабочих помещений и мест общего пользования бюджетных зданий</t>
  </si>
  <si>
    <t>Выполнение мероприятий запланировано на 3,4 квартал 2016 года</t>
  </si>
  <si>
    <t>места захоронения</t>
  </si>
  <si>
    <t>Оплата согласно выставленных счетов за фактический объем потребления электроэнергии</t>
  </si>
  <si>
    <t>Выполнение мероприятий запланировано в течение 2016 года</t>
  </si>
  <si>
    <t xml:space="preserve">услуги водоснабжения и водоотведения </t>
  </si>
  <si>
    <t>Выполнение мероприятия запланировано на 3 квартал 2016 года</t>
  </si>
  <si>
    <t>Выполнение мероприятий программы запланировано на  октябрь-декабрь 2016 года</t>
  </si>
  <si>
    <t>Выполнение мероприятий программы запланировано в течение 2016 года</t>
  </si>
  <si>
    <t>Увеличение резерва материально-технических ресурсов (запасов) для предупреждения и ликвидации угроз по ГО и ЧС</t>
  </si>
  <si>
    <t>Сохранение количества проведенных мероприятий по предотвращению возникновения лесных пожаров, не менее 1 единицы в год</t>
  </si>
  <si>
    <t>тыс. кВт/ч.</t>
  </si>
  <si>
    <t>Обустройство площадей зеленых насаждений сельского поселения Казым (посадка цветов, деревьев, газонов и т.д.) не менее 100 м² в год</t>
  </si>
  <si>
    <t xml:space="preserve"> тыс. м2.</t>
  </si>
  <si>
    <t>Освоение средств согласно сетевому графику</t>
  </si>
  <si>
    <t>Денежные средства (из бюджета ХМАО-Югры ) поступили в конце 1 квартала , испонение планируется до конца года согласно комплексного плана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</si>
  <si>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«Снижение негативного воздействия на окружающую среду отходов производства и потребления»</t>
    </r>
  </si>
  <si>
    <t>Муниципальный контракт от 14.06.2015 № 0187300008516000088/2 на дополнительные работы по строительству объекта Полигон утилизации твердых бытовых отходов в п.Сорум Белоярского района, цена контракта 4053,37 тыс. рублей</t>
  </si>
  <si>
    <t>Муниципальный контракт от 17.06.2016 №17216/УСХ/д на оказание услуг по санитарной очистке территории в водоохранной зоне р.Казым в районе расположения СОНТ «Строитель», цена контракта 33,249 тыс. рублей;
Муниципальный контракт от 17.06.2016 №17316/УСХ/д на оказание услуг по санитарной очистке территории в водоохранной зоне р.Казым в районе расположения СОНТ «Корешок», цена контракта 17,033 тыс. рублей</t>
  </si>
  <si>
    <t>Муниципальный контракт от 05.05.2016 № 0187300008516000064/1 на оказание услуг по вывозу на полигон твердых бытовых отходов и утилизации твердых бытовых отходов из мест сбора отходов, цена контракта 250,0 тыс. рублей</t>
  </si>
  <si>
    <t>Муниципальный контракт от 05.05.2016 №11916/УСХ/д на оказание услуг по наблюдению на водном объекте – участок реки Казым (79,65-79,70 км от устья (затон)) – за гидрохимическими показателями в соответствии с договором водопользования, зарегистрированным в государственном водном реестре 03.08.2015 за № 86.15.02.01.001-Р-ДРБК-С-2015-01655/00, цена контракта 25,996 тыс. рублей</t>
  </si>
  <si>
    <t>Муниципальный контракт от 25.02.2016 №05416/УСХ/д на оказание услуги по размещению информационного носителя (баннер) размерами 3м х 6м на экологическую тематику, цена контракта 23,0 тыс. рублей;
Муниципальный контракт от 27.04.2016 №10716/УСХ/д на оказание услуг по монтажу и записи на электронный носитель видеоролика на экологическую тематику, цена контракта 15,8 тыс. рублей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</si>
  <si>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«Сохранение природной среды, предотвращение и ликвидация последствий негативного воздействия»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</si>
  <si>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</si>
  <si>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</si>
  <si>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t>Финансовую помощь получили 3 молодых специалиста из числа коренных малочисленных народов, работающим в местах традиционного проживания и традиционной хозяйственной деятельности.</t>
  </si>
  <si>
    <t>получатель</t>
  </si>
  <si>
    <r>
      <t>тыс.м</t>
    </r>
    <r>
      <rPr>
        <vertAlign val="superscript"/>
        <sz val="10.5"/>
        <color rgb="FFFF0000"/>
        <rFont val="Times New Roman"/>
        <family val="1"/>
        <charset val="204"/>
      </rPr>
      <t>3</t>
    </r>
  </si>
  <si>
    <r>
      <t>м</t>
    </r>
    <r>
      <rPr>
        <vertAlign val="superscript"/>
        <sz val="10.5"/>
        <color rgb="FFFF0000"/>
        <rFont val="Times New Roman"/>
        <family val="1"/>
        <charset val="204"/>
      </rPr>
      <t>3</t>
    </r>
  </si>
  <si>
    <t xml:space="preserve">Школа на 300 мест в г.Белоярский </t>
  </si>
  <si>
    <t>Реконструкция образовательного комплекса "Школа - детский сад" с. Ванзеват</t>
  </si>
  <si>
    <t>Организация посещения плавательного бассейна инвалидами и другими маломобильными группами населения</t>
  </si>
  <si>
    <t>Обустройство пандусов к  объектам  социальной инфраструктуры, находящихся в муниципальной собственности</t>
  </si>
  <si>
    <t>Проведение конкурса художественного творчества для детей</t>
  </si>
  <si>
    <t>Проведение конкурса "Лучший мун.служащий ОМС"</t>
  </si>
  <si>
    <t>Подпрограмма 5 «Обеспечение благоустройства территории городского поселения Белоярский»</t>
  </si>
  <si>
    <t>Развитие МФЦ</t>
  </si>
  <si>
    <t>Устройство светофорного объекта на пересечении улицы Боковая и микрорайона Геолог</t>
  </si>
  <si>
    <t>Ремонт и утепление рабочих помещений и мест общего пользования бюджетных зданий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</si>
  <si>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«Совершенствование системы профилактики терроризма и экстремизма,  правонарушений в сфере общественного порядка и безопасности дорожного движения»</t>
    </r>
  </si>
  <si>
    <t>Размещение видеороликов в эфире местного телевидения.
Размещение информации в газете «Белоярские ВЕСТИ»</t>
  </si>
  <si>
    <t>Обслуживание городской системы видеонаблюдения</t>
  </si>
  <si>
    <t>Размещение информационных баннеров на металлоконструкциях</t>
  </si>
  <si>
    <t>Монтаж информационного баннера на металлоконструкцию</t>
  </si>
  <si>
    <t>Договор на оказание услуг №10 от 03.06.2016</t>
  </si>
  <si>
    <t>Исполнение мероприятий планируется    в 3 квартале 2016 года.</t>
  </si>
  <si>
    <t>Договор №6 ип/16 от 12.05.2016</t>
  </si>
  <si>
    <t>Отдел по делам ГО и ЧС администрации Белоярского района</t>
  </si>
  <si>
    <t>Договор подряда №1 от 11.03.2016</t>
  </si>
  <si>
    <t>Приобретение детского игрового комплекса, детской горки, песочницы, качалки – балансира. Приобретение пиломатериала. Приобретение контейнеров ТБО.</t>
  </si>
  <si>
    <t>Оплата общественных работ, выполняемых  безработными гражданами согласно выставленных счетов.</t>
  </si>
  <si>
    <t xml:space="preserve">Освоение средств запланировано в 3-4 квартале 2016 года </t>
  </si>
  <si>
    <t>Проведение диспансеризации муниципальных служащих планируется в 3 квартале 2016 года, заключен договор № 46 от 29.01.2016 года с БУ «Белоярская районная больница»</t>
  </si>
  <si>
    <t>Экономия сложилась за счет снижения цены МК при проведении торгов.</t>
  </si>
  <si>
    <r>
      <t xml:space="preserve">Основное мероприятие </t>
    </r>
    <r>
      <rPr>
        <sz val="10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</si>
  <si>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t>Заключены контракты на сумму 232 тыс. руб. - срок исполнения в течении 2016 года.</t>
  </si>
  <si>
    <r>
      <t>Основное мероприятие</t>
    </r>
    <r>
      <rPr>
        <sz val="10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</si>
  <si>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0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</si>
  <si>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t>Основное мероприятие</t>
    </r>
    <r>
      <rPr>
        <sz val="10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</si>
  <si>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t xml:space="preserve">Основное мероприятие </t>
    </r>
    <r>
      <rPr>
        <sz val="10"/>
        <rFont val="Times New Roman"/>
        <family val="1"/>
        <charset val="204"/>
      </rPr>
      <t>«Создание муниципальной системы оповещения населения о чрезвычайных ситуациях»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</si>
  <si>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</si>
  <si>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</si>
  <si>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t>Обеспеченность населения Белоярского района продовольствием, вещевым имуществом и средствами первой необходимости за счет созданных резервов материальных ресурсов, в процентах от установленных норм обеспечения</t>
  </si>
  <si>
    <t>Оснащение общественных спасательных постов в местах массового отдыха людей на водных объектах оборудова-нием и снаряжением</t>
  </si>
  <si>
    <t>Осуществление реагирования на возможные чрезвычайные ситуации в соот-ветствии с Уставом муниципального казенного учреждения «Единая дежурно-диспетчерская служба Белоярского района, в баллах не ниже</t>
  </si>
  <si>
    <t>Внедрение и запуск в эксплуатацию технических систем, входящих в состав аппаратно-программного комплекса «Безопасный город» на территории Белоярского района, в процентах от установленного проектом по построению и развитию аппаратно-программного комплекса «Безопасный город» на территории Белоярского района</t>
  </si>
  <si>
    <t>Данные предоставлены ФКУ "ЦУКС по ХМАО-Югре"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</si>
  <si>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библиотечного дела»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</si>
  <si>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выставочного дела»</t>
    </r>
  </si>
  <si>
    <t>Реализация проекта «Школа волонтерского движения «Казымский этнограф»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</si>
  <si>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системы дополнительного образования в области культуры»</t>
    </r>
  </si>
  <si>
    <t xml:space="preserve">Проведение концертно-развлекательного марафона </t>
  </si>
  <si>
    <t>Мероприятия по обеспечению и укреплению пожарной безопасности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</si>
  <si>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культурного разнообразия»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</si>
  <si>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«Поддержка средств массовой информации»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</si>
  <si>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исполнения мероприятий муниципальной программы»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</si>
  <si>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объектов культуры» (СДК "Нумто")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</si>
  <si>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«Укрепление материально-технической базы учреждений культуры»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</si>
  <si>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</si>
  <si>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системы дополнительного образования детей»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</si>
  <si>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</si>
  <si>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системы общего образования»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</si>
  <si>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муниципальной системы оценки качества образования»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</si>
  <si>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 xml:space="preserve">«Обеспечение функций управления в сфере образования» </t>
    </r>
  </si>
  <si>
    <t>Укрепление санитарно-эпидемиологической безопасности</t>
  </si>
  <si>
    <t>Укрепление пожарной безопасности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</si>
  <si>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комплексной безопасности образовательных учреждений и комфортных условий образовательного процесса»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</si>
  <si>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материально-технической базы сферы образования» 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</si>
  <si>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 xml:space="preserve">«Создание благоприятных условий  для жизнедеятельности»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</si>
  <si>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</si>
  <si>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</si>
  <si>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</si>
  <si>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</si>
  <si>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мероприятий по переселению граждан из аварийного жилищного фонда»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</si>
  <si>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</si>
  <si>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</si>
  <si>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</si>
  <si>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t>Повышение уровня благоустройства территории городского поселения Белоярский по отношению к предыдущему году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</si>
  <si>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и приобретение жилья» </t>
    </r>
  </si>
  <si>
    <t>Заключено 4 МК по 2 399,8 т. руб. Работы ведутся по графику, срок окончания - 30.12.2017 год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</si>
  <si>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строительства»</t>
    </r>
  </si>
  <si>
    <t>Исполнен МК на подготовительные работы. Остаток средств сложился за счет экономии по результатам торгов.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</si>
  <si>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застройщику субсидии на возмещение части затрат на строительство инженерных сетей и объектов инженерной инфраструктуры для реализации инвестиционного проекта развития территории»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</si>
  <si>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</si>
  <si>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«Улучшение жилищных условий молодых семей в соответствии с федеральной целевой программой «Жилище»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</si>
  <si>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«Улучшение жилищных условий отдельных категорий граждан»</t>
    </r>
  </si>
  <si>
    <t xml:space="preserve">Обеспечение выполнения полномочий и функций Комитета по образованию администрации Белоярского района </t>
  </si>
  <si>
    <t xml:space="preserve">Доля общеобразовательных учреждений, в которых создана универсальная безбарьерная среда для инклюзивного образования детей-инвалидов, в общем количестве общеобразовательных учреждений </t>
  </si>
  <si>
    <r>
      <t>м</t>
    </r>
    <r>
      <rPr>
        <vertAlign val="superscript"/>
        <sz val="10.5"/>
        <rFont val="Times New Roman"/>
        <family val="1"/>
        <charset val="204"/>
      </rPr>
      <t>2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</si>
  <si>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</si>
  <si>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</si>
  <si>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t xml:space="preserve">Количество участников мероприятия, направленного на повышение престижа и открытости муниципальной службы органов местного самоуправления Белоярского района 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</si>
  <si>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«Дополнительное образование детей в сфере физической культуры и спорта» (ДЮСШ)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</si>
  <si>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«Укрепление материально-технической базы учреждений физической культуры и спорта»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</si>
  <si>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</si>
  <si>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</si>
  <si>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</si>
  <si>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</si>
  <si>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</si>
  <si>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</si>
  <si>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</si>
  <si>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</si>
  <si>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политики»</t>
    </r>
  </si>
  <si>
    <t xml:space="preserve">Заключен договор с ФГУП «Почта России» г. Белоярский на оформление подписки на газету «Белоярские вести» для 72 инвалидов  1 группы на 1 полугодие 2016 года, для 91 инвалида              1 группы на 2 полугодие 2016 года. 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</si>
  <si>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«Социальная поддержка отдельных категорий граждан»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</si>
  <si>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«Финансовая поддержка социально ориентированным некоммерческим организациям на реализацию социально значимых проектов»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</si>
  <si>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«Обеспечение функций управления в социальной сфере»</t>
    </r>
  </si>
  <si>
    <t>Проведен конкурс на предоставление субсидий социально ориентированным некоммерческим организациям по направлению деятельности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личности. 
Проведение конкурса по другим направлениям запланировано на 4 квартал 2016 года.</t>
  </si>
  <si>
    <t xml:space="preserve">Выплата пенсии за выслугу лет лицам, замещавшим должности муниципальной службы произведена в размере 100 % от  плана на 1 полугодие 2016 года. </t>
  </si>
  <si>
    <t xml:space="preserve">Организован отдых и оздоровление детей из  малообеспеченных семей:
-  в МАУ ФКиС «База спорта и отдыха «Северянка» в период весенних каникул, 1,2 смена в летний период;
- в ДОЛ «Сатера» Р. Крым в период летних каникул 1,2 смена.
Скомплектована группа детей, выезжающих на отдых в августе месяце в Республику  Беларусь. 
Организован отдых и оздоровление  в МАУ «База спорта и отдыха «Северянка».  неработающих пенсионеров, не имеющих льготных категорий и  3 малообеспеченных семей по программе «Мать и дитя» </t>
  </si>
  <si>
    <t>Социально значимые мероприятия для отдельных категорий граждан, запланированные к проведению в 1 полугодии 2016 года выполнены на 100 %. 
Оставшаяся часть денежных средств будет освоена в 3,4 кварталах 2016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</si>
  <si>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муниципальными финансами»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</si>
  <si>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«Управление резервными средствами  бюджета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</si>
  <si>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«Обслуживание муниципального долга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</si>
  <si>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«Выравнивание бюджетной обеспеченности поселений в границах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</si>
  <si>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сбалансированности бюджетов поселений в границах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</si>
  <si>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«Финансовое обеспечение осуществления органами местного самоуправления поселений, полномочий  переданных органами местного самоуправления  Белоярского района на основании  соглашений»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</si>
  <si>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иных межбюджетных трансфертов в иных случаях, предусмотренных законами Ханты-Мансийского автономного округа - Югры и муниципальными правовыми актами Белоярского района»</t>
    </r>
  </si>
  <si>
    <t>Зарезервированные  бюджетные ассигнования перераспределяются по соответствующим муниципальным программа Белоярского района в соответствии с Порядком использования</t>
  </si>
  <si>
    <t>Предоставление дотаций поселениям осуществляется в определенных объемах в установленные сроки</t>
  </si>
  <si>
    <t>Доля объектов социальной инфраструктуры, находящихся в муниципальной собственности, обеспеченных условиями доступности для инвалидов и других маломобильных групп населения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</si>
  <si>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</si>
  <si>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животноводства»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</si>
  <si>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растениеводства»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</si>
  <si>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развития рыбохозяйственного комплекса» </t>
    </r>
  </si>
  <si>
    <r>
      <rPr>
        <u/>
        <sz val="10.5"/>
        <rFont val="Times New Roman"/>
        <family val="1"/>
        <charset val="204"/>
      </rPr>
      <t>Основное мероприяти</t>
    </r>
    <r>
      <rPr>
        <sz val="10.5"/>
        <rFont val="Times New Roman"/>
        <family val="1"/>
        <charset val="204"/>
      </rPr>
      <t>е «Обеспечение стабильной благополучной эпизоотической обстановки в Белоярском районе и защита населения от болезней, общих для человека и животных»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</si>
  <si>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заготовки и переработки дикоросов»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</si>
  <si>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 сельскохозяйственной продукции»: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</si>
  <si>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с/х продукции, связанных с участием сельскохозяйственных предприятий в конкурсах профессионального мастерства»</t>
    </r>
  </si>
  <si>
    <t>Доля населения, систематически занимающегося физической культурой и спортом, в общей численности населения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</si>
  <si>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</si>
  <si>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граждан Белоярского района, занимающихся физической культурой и спортом по месту работы, в общей численности населения, занятого в экономике</t>
  </si>
  <si>
    <t>Доля учащихся и студентов, систематически занимающихся физической культурой и спортом, в общей численности учащихся и студентов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</si>
  <si>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</si>
  <si>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Доля граждан Белоярского района,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</t>
  </si>
  <si>
    <t>из них учащихся и студентов</t>
  </si>
  <si>
    <t>Статистический отчет 1-ФК за год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</si>
  <si>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предоставления государственных  и муниципальных услуг»</t>
    </r>
  </si>
  <si>
    <t>Курсы повышения квалификации запланированы на III квартал 2016 года (распоряжение администрации сельского поселения Лыхма от 31.12.2015 г.№ 191-р « Об утверждении плана повышения квалификации муниципальных служащих администрации сельского поселения Лыхма на 2016 год)</t>
  </si>
  <si>
    <t>Диспансеризация муниципальных служащих запланирована на IV квартал 2016 года ( распоряжение администрации сельского поселения Лыхма от 14.03.2016 года № 47-р « Об утверждении графика прохождения диспансеризации муниципальными служащими администрации сельского поселения Лыхма на 2016 год»</t>
  </si>
  <si>
    <t>Приобретены лекарственные препараты и обновлены имеющиеся (договор с ОАО «Белоярская аптека»);
приобретение вещевого имущества (боевая одежда пожарного) запланировано на 3 квартал 2016 года</t>
  </si>
  <si>
    <t>Заключены договора с: МАУ «Молодежный центр «Гелиос» на поставку удостоверений пожарного, 
ООО «РЕНТЭКС» на выполнение работ по опашке минерализованной полосы, АУ «БИЦ «Квадрат» на изготовление информационного материала</t>
  </si>
  <si>
    <t>Мероприятия запланированы на 3 кварталы 2016 года</t>
  </si>
  <si>
    <t>Заключены договора с ООО Архитектурная студия «Арс-Проект», ИП Солянник Л.Ф., договор подряда с Гринчуком Д.А. Проведены три аукциона, в результате заключены два муниципальных контракта на суммы 2 млн. руб. и 399 тыс.руб., оплата по которым пройдет в 3 квартале.</t>
  </si>
  <si>
    <t>Заключен договор с ООО «Познание» на сумму 8500,00 рублей.
Дальнейшее повышение квалификации муниципальных служащих будет проходить в 3,4 квартале 2016 года.</t>
  </si>
  <si>
    <t xml:space="preserve">Заключен договор с БУ «Белоярская районная больница» Все муниципальные служащие прошли диспансеризацию. </t>
  </si>
  <si>
    <t>Средства использованы на участие в 2-х заседаниях Совета при губернаторе ХМАО-Югры по развитию местного самоуправления, проводимом в г.Ханты-Мансийске и одной командировке в г.Ханты-Хансийске. Остальные командировки планируются во 2-м полугодии текущего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</si>
  <si>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(реконструкция), капитальный ремонт и ремонт автомобильных дорог общего пользования местного значения»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</si>
  <si>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предоставления транспортных услуг, организации транспортного обслуживания населения»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</si>
  <si>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обеспечения безопасности дорожного движения»</t>
    </r>
  </si>
  <si>
    <t>Выполнение мероприятий программы запланировано 
на 3,4 квартал 2016 года</t>
  </si>
  <si>
    <t>о ходе выполнения муниципальных программ городского и сельских поселений Белоярского района за 9 месяцев 2016 года</t>
  </si>
  <si>
    <t>Фактические объемы бюджетных ассигнований на реализацию муниципальной программы 
за 9 месяцев 2016 года, тыс. рублей</t>
  </si>
  <si>
    <t>о ходе выполнения муниципальных программ Белоярского района за 9 месяцев 2016 года</t>
  </si>
  <si>
    <t>Объемы бюджетных ассигнований на реализацию муниципальных программ в соответствии со сводной бюджетной росписью на                    9 месяцев  2016 года, тыс. рублей</t>
  </si>
  <si>
    <t>Фактические объемы бюджетных ассигнований на реализацию муниципальной программы за 9 месяцев 2016 года, тыс. рублей</t>
  </si>
  <si>
    <t>Объемы бюджетных ассигнований на реализацию муниципальных программ в соответствии со сводной бюджетной росписью на 9 месяцев 2016 года, тыс. рублей</t>
  </si>
  <si>
    <t>о достижении целевых показателей о реализации муниципальных программ Белоярского района за 9 месяцев 2016 года</t>
  </si>
  <si>
    <t>о достижении целевых показателей о реализации муниципальных программ городского и сельских поселений 
в границах Белоярского района за 9 месяцев 2016 года</t>
  </si>
  <si>
    <t>Укрепление антитеррористической безопасности</t>
  </si>
  <si>
    <t>Оснащение образовательного комплекса "Школа - детский сад" с. Ванзеват</t>
  </si>
  <si>
    <t>Строительство дошкольных образовательных учреждений (ДОУ энергоэффективный) г.Белоярский</t>
  </si>
  <si>
    <t>Данные статисктики государственной итоговой аттестации</t>
  </si>
  <si>
    <t>Выплата отпускных сумм и материальной помощи осуществляется в соответствии с графиком отпусков, оплата счет-фактур производится по факту выставления поставщиками</t>
  </si>
  <si>
    <t>запланированные средства будут потрачены в 4 кв.на проведение апробации системы персонифицированного финансирования дополнительного образования детей</t>
  </si>
  <si>
    <r>
      <t xml:space="preserve">Средства в сумме </t>
    </r>
    <r>
      <rPr>
        <b/>
        <sz val="10"/>
        <rFont val="Times New Roman"/>
        <family val="1"/>
        <charset val="204"/>
      </rPr>
      <t xml:space="preserve">145,4 тыс . руб. </t>
    </r>
    <r>
      <rPr>
        <sz val="10"/>
        <rFont val="Times New Roman"/>
        <family val="1"/>
        <charset val="204"/>
      </rPr>
      <t xml:space="preserve">были потрачены на приобретение бытовой техники и хоз.инвентаря для оборудования рабочего места инвалида, </t>
    </r>
    <r>
      <rPr>
        <b/>
        <sz val="10"/>
        <rFont val="Times New Roman"/>
        <family val="1"/>
        <charset val="204"/>
      </rPr>
      <t xml:space="preserve">107,0 тыс. руб. </t>
    </r>
    <r>
      <rPr>
        <sz val="10"/>
        <rFont val="Times New Roman"/>
        <family val="1"/>
        <charset val="204"/>
      </rPr>
      <t>израсходованы для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осуществления закупок и услуг при проведении курсов повышения квалификации для педагогов</t>
    </r>
  </si>
  <si>
    <t>сумма 1100,0 тысяч рублей запланирована для проведения работ по благоустройству территории в ноябре, на сумму 649,50 тыс.рублей будут приобретены материалы необходимые для обучения</t>
  </si>
  <si>
    <t xml:space="preserve">средства в сумме 250,0 тысяч рублей запланированы на проведение повторной экспертизы проектно-сметной документации по строительству нового десткого сада в ноябре. </t>
  </si>
  <si>
    <t xml:space="preserve">Выполняние согласно графика запланированных мероприятий </t>
  </si>
  <si>
    <t>приобретениестационарных металлодетекторов и ручных мегафонов. Приобретение и монтаж системы видеонаблюдения в местах массовых скоплений людей</t>
  </si>
  <si>
    <t>Материальное стимулирование народных дружинников за участие в охране общественного порядка на 5-и мероприятиях с массовым пребыванием людей</t>
  </si>
  <si>
    <t>Бюджетный кредит за истекший период  получен в сумме 295 403,6 тыс.руб. и погашен в полном объеме</t>
  </si>
  <si>
    <t xml:space="preserve">
Средства в сумме 2000,0 тыс.руб. предусмотрены на 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 выполнено в полном объеме
Средства в сумме 100,0 тыс руб. предусмотрены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07 мая 2012 года №597 и от 01 июня 2012 года №791 и перечисляются в бюджеты поселений в соответствии с потребностью. </t>
  </si>
  <si>
    <t>запланированные средства в размере 400,0 тыс.рублей будут потрачены в 4 кв.на монтаж системы видеонаблюдения. Остаток средств в размере 1,9 тыс. рублей на ремонтно-строительные работы в СОШ Казым. Сумма 99,3 тысяч рублей на электротехнические измерения в электрических сетях в МАДОУ "ДДЮТ"</t>
  </si>
  <si>
    <t>Строительство пожарного резервуара объемом 250 м3 в г.Белоярский</t>
  </si>
  <si>
    <t>Строительство пожарного резервуара объемом 250 м3 в с.Полноват</t>
  </si>
  <si>
    <r>
      <rPr>
        <u/>
        <sz val="10"/>
        <color indexed="8"/>
        <rFont val="Times New Roman"/>
        <family val="1"/>
        <charset val="204"/>
      </rPr>
      <t xml:space="preserve">Основное мероприятие </t>
    </r>
    <r>
      <rPr>
        <sz val="10"/>
        <color indexed="8"/>
        <rFont val="Calibri"/>
        <family val="2"/>
        <charset val="204"/>
      </rPr>
      <t>«</t>
    </r>
    <r>
      <rPr>
        <sz val="10"/>
        <color indexed="8"/>
        <rFont val="Times New Roman"/>
        <family val="1"/>
        <charset val="204"/>
      </rPr>
      <t>Проектирование и строительство отдельных постов пожарной охраны и пожарных водоемов</t>
    </r>
    <r>
      <rPr>
        <sz val="10"/>
        <color indexed="8"/>
        <rFont val="Calibri"/>
        <family val="2"/>
        <charset val="204"/>
      </rPr>
      <t>»</t>
    </r>
  </si>
  <si>
    <t>Заключаются договора на разработку ПИР, оплата планируется на ноябрь 2016 года</t>
  </si>
  <si>
    <t>На хранение имущества ГО заключены 2 контракта на 181,1 т.руб. оплата ежемесячно, планируется изготовление информационных аншлагов в ноябре 2016 года.</t>
  </si>
  <si>
    <t>Заключен МК с ПАО Ростелеком на сумму 2969,9 тыс.руб. Срок выполнения работ  до 10.12.2016 года.</t>
  </si>
  <si>
    <t>выполнение согласно сетевого графика</t>
  </si>
  <si>
    <t xml:space="preserve">планируется использование на разработку технического задания в 4 квартале 2016 года </t>
  </si>
  <si>
    <t>На издание сборника фольклора</t>
  </si>
  <si>
    <t>Участие в выездных семинарах</t>
  </si>
  <si>
    <t>стимулирование лучших учреждений, руководителей, педагогов</t>
  </si>
  <si>
    <t>мероприятия посвещенные дню государственного флага</t>
  </si>
  <si>
    <t>Работы по МК ведутся в соответствии с графиком. Срок окончания  строительства - 30.11.2016.</t>
  </si>
  <si>
    <t>Испонение планируется до конца года согласно комплексного плана</t>
  </si>
  <si>
    <t>Испонение планируется до конца года, согласно комплексного плана</t>
  </si>
  <si>
    <t xml:space="preserve">заключен договор, исполнение планируется на 4 квартал </t>
  </si>
  <si>
    <t>планируемое освоение средств, в полном объеме, на конец года</t>
  </si>
  <si>
    <t>обучение муниципальных служащих, нуждающихся в повышении квалификации, планируется в 4-м квартале 2016 года.</t>
  </si>
  <si>
    <t xml:space="preserve">выплачены денежные вознаграждения 9-м победителям конкурса в 4-х номинациях. Полное освоение средств планируется в октябре </t>
  </si>
  <si>
    <t>Организация посещения плавательного бассейна инвалидами и другими маломобильными группами населения запланирована на 4 квартал 2016 года.</t>
  </si>
  <si>
    <t>заключен договор на изготовление проектов и локальной сметной документации на 4 объекта муниципальной собственности. Работы выполнены в полном объеме.</t>
  </si>
  <si>
    <t>финансирование предусмотрено в сентябре-декабре 2016 года</t>
  </si>
  <si>
    <t>финансирование запланировано на декабрь 2016 года</t>
  </si>
  <si>
    <t>начало финансирования запланировано на ноябрь 2016 года</t>
  </si>
  <si>
    <t>предоставление гранта запланировано на ноябрь 2016 года</t>
  </si>
  <si>
    <t>Выполнение лесоустроительных работ в городских лесах города Белоярский с постановкой на государственный кадастровый учет земельных участков, занятых городскими лесами города Белоярский, с использованием материалов, полученных при проведении лесооустройства</t>
  </si>
  <si>
    <t>до конца года будут внесены изменения в сторону уменьшения плановых расходов на 5,0 тыс.рублей, в связи с отсутствием конкурсов профессионального мастерства</t>
  </si>
  <si>
    <t>Капитальный ремонт сетей газоснабжения мкр.Мирный</t>
  </si>
  <si>
    <t>Разработка и актуализация программ комплексного развития систем коммунальной инфраструктуры</t>
  </si>
  <si>
    <t xml:space="preserve">Предоставление иных межбюджетных трансфертов бюджетам поселений на капетальный ремонт( 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 </t>
  </si>
  <si>
    <t>г.Белоярский</t>
  </si>
  <si>
    <t>п.Полноват</t>
  </si>
  <si>
    <t>Взносы на капитальный ремонт</t>
  </si>
  <si>
    <t>ремонт архива</t>
  </si>
  <si>
    <t>Освоение средств планируется в 4 квартале 2016 года.</t>
  </si>
  <si>
    <t>Внесены взносы на счет Югорского оператора на капитальный ремонт общего имущества в многоквартирном доме в целях формирования фонда капитального ремонта по заключенному договору №89/МС от 10.09.2014года  за январь-февраль 2016года, договор на проведение работ по устройству кабинета по устройству кабинета в администрации, ремонт почтового отделения в Полновате, ремонт кабинета реформ и программ, ремонт кабинета архитектуры, ремонт цоколя здания прокуратуры, устройство окон в кабинетах КСП.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</si>
  <si>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«Выкуп жилых помещений в аварийном жилищном фонде»</t>
    </r>
  </si>
  <si>
    <t>заключены и исполнены два МК на сумму 50369,74 тыс.руб. Размещен аукцион на сумму 32214,82 тыс руб., срок проведения торгов, заключение МК - конец октября 2016</t>
  </si>
  <si>
    <t>Заключено 2 МК на строительство , один договор на техприсоединение, на сумму 1230 тыс руб. на оставшиеся средства подготовлена документация на торги</t>
  </si>
  <si>
    <t>лимиты планируется перераспределить на приобретение жилья путем долевого участия в строительстве</t>
  </si>
  <si>
    <t>приобритение памятника</t>
  </si>
  <si>
    <t>предоставление субсидии в целях возмещения затрат по ремонту систем коммунальной инфраструктуры</t>
  </si>
  <si>
    <t xml:space="preserve">Мероприятия 
планируются в 4 квартале </t>
  </si>
  <si>
    <t>Мероприятия 
планируются в 4 квартале</t>
  </si>
  <si>
    <t>оплата производится согласно заключенного договора, на основании предоставленных исполнителем подтверждающих документов</t>
  </si>
  <si>
    <t>оплата производится согласно заключенных договоров, на основании предоставленных исполнителем подтверждающих документов</t>
  </si>
  <si>
    <t>согласно акта выполненных работ</t>
  </si>
  <si>
    <t xml:space="preserve">оплата производится согласно заключенных МК, на основании предоставленных Исполнителем подтверждающих документов </t>
  </si>
  <si>
    <t>Организация работы лагеря с круглосуточнымпребыванием посредствам  материально технического обеспечения на МАУ "База спорта и отдыха Северянка"</t>
  </si>
  <si>
    <t xml:space="preserve">финансирование будет освоено в ноябре 2016 полностью. </t>
  </si>
  <si>
    <t>Исп. Мезенцева Е.А.</t>
  </si>
  <si>
    <t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Бурматова Л.М.</t>
  </si>
  <si>
    <t>остатки средств будут освоены в каникулярное время(октябрь-ноябрь 2016 год)</t>
  </si>
  <si>
    <t xml:space="preserve">Предоставление выплат и компенсаций отдельным категориям граждан производится по мере обращения граждан. Большая часть выплат отдельным категориям граждан произведена в 3 квартале 2016 года (денежное вознаграж-дение, в связи с  объявлением Благодарности главы Белоярского района неработающим пенсионерам). </t>
  </si>
  <si>
    <t xml:space="preserve">Произведена выплата единовременной социальной выплаты  неработающим пенсионерам отметившим юбилейную дату со дня рождения, на проезд автомобильным транспортом  ведущим садово-огородническое хозяйство, проживающим в сельских поселениях для проезда на внутрирайонном транспорте
Предоставление выплат и компенсаций отдельным категориям граждан производится по мере обращения граждан. Часть выплат отдельным категориям граждан произведена в 3 квартале 2016 года (денежное вознаграждение, в связи с  объявлением Благодарности главы Белоярского района неработающим пенсионерам). </t>
  </si>
  <si>
    <t>выплачены денежные вознаграждения 9-м победителям конкурса в 4-х номинациях. Полное освоение средств планируется в ноябре</t>
  </si>
  <si>
    <t xml:space="preserve">Заключено два муниципальных контракта, по результатам исполнения средства окружного бюджета будут исполнены на 100 %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</si>
</sst>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0.0%"/>
    <numFmt numFmtId="167" formatCode="#,##0_р_."/>
    <numFmt numFmtId="168" formatCode="#,##0.0_р_.;\-#,##0.0_р_."/>
    <numFmt numFmtId="169" formatCode="_-* #,##0.0_р_._-;\-* #,##0.0_р_._-;_-* &quot;-&quot;_р_._-;_-@_-"/>
    <numFmt numFmtId="170" formatCode="0.000"/>
    <numFmt numFmtId="171" formatCode="00"/>
    <numFmt numFmtId="172" formatCode="000000"/>
    <numFmt numFmtId="173" formatCode="_-* #,##0.00_р_._-;\-* #,##0.00_р_._-;_-* &quot;-&quot;?_р_._-;_-@_-"/>
  </numFmts>
  <fonts count="6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color rgb="FFFF0000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0.5"/>
      <color rgb="FFFF0000"/>
      <name val="Times New Roman"/>
      <family val="1"/>
      <charset val="204"/>
    </font>
    <font>
      <vertAlign val="superscript"/>
      <sz val="10.5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u/>
      <sz val="10.5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10.5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4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u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1"/>
      <color theme="3" tint="0.39997558519241921"/>
      <name val="Times New Roman"/>
      <family val="1"/>
      <charset val="204"/>
    </font>
    <font>
      <sz val="11"/>
      <color theme="3" tint="0.59999389629810485"/>
      <name val="Times New Roman"/>
      <family val="1"/>
      <charset val="204"/>
    </font>
    <font>
      <sz val="10.5"/>
      <color theme="3" tint="0.59999389629810485"/>
      <name val="Times New Roman"/>
      <family val="1"/>
      <charset val="204"/>
    </font>
    <font>
      <b/>
      <sz val="10.5"/>
      <color theme="3" tint="0.59999389629810485"/>
      <name val="Times New Roman"/>
      <family val="1"/>
      <charset val="204"/>
    </font>
    <font>
      <b/>
      <u/>
      <sz val="10.5"/>
      <color theme="3" tint="0.59999389629810485"/>
      <name val="Times New Roman"/>
      <family val="1"/>
      <charset val="204"/>
    </font>
    <font>
      <b/>
      <sz val="10"/>
      <color theme="3" tint="0.59999389629810485"/>
      <name val="Times New Roman"/>
      <family val="1"/>
      <charset val="204"/>
    </font>
    <font>
      <b/>
      <sz val="11"/>
      <color theme="3" tint="0.59999389629810485"/>
      <name val="Times New Roman"/>
      <family val="1"/>
      <charset val="204"/>
    </font>
    <font>
      <sz val="10"/>
      <color theme="3" tint="0.59999389629810485"/>
      <name val="Times New Roman"/>
      <family val="1"/>
      <charset val="204"/>
    </font>
    <font>
      <sz val="12"/>
      <color theme="3" tint="0.59999389629810485"/>
      <name val="Times New Roman"/>
      <family val="1"/>
      <charset val="204"/>
    </font>
    <font>
      <sz val="10"/>
      <color theme="3" tint="0.59999389629810485"/>
      <name val="Calibri"/>
      <family val="2"/>
      <charset val="204"/>
      <scheme val="minor"/>
    </font>
    <font>
      <b/>
      <sz val="12"/>
      <color theme="3" tint="0.59999389629810485"/>
      <name val="Times New Roman"/>
      <family val="1"/>
      <charset val="204"/>
    </font>
    <font>
      <sz val="14"/>
      <color theme="3" tint="0.59999389629810485"/>
      <name val="Times New Roman"/>
      <family val="1"/>
      <charset val="204"/>
    </font>
    <font>
      <b/>
      <u/>
      <sz val="10.5"/>
      <color theme="3" tint="-0.249977111117893"/>
      <name val="Times New Roman"/>
      <family val="1"/>
      <charset val="204"/>
    </font>
    <font>
      <b/>
      <sz val="10.5"/>
      <color theme="3" tint="-0.249977111117893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496">
    <xf numFmtId="0" fontId="0" fillId="0" borderId="0" xfId="0"/>
    <xf numFmtId="0" fontId="4" fillId="5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3" fillId="0" borderId="1" xfId="0" applyFont="1" applyBorder="1" applyAlignment="1">
      <alignment vertical="center" wrapText="1" shrinkToFit="1"/>
    </xf>
    <xf numFmtId="0" fontId="13" fillId="0" borderId="0" xfId="0" applyFont="1"/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3" fillId="0" borderId="1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6" borderId="0" xfId="0" applyFont="1" applyFill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9" fontId="22" fillId="0" borderId="1" xfId="3" applyFont="1" applyBorder="1" applyAlignment="1">
      <alignment horizontal="center" vertical="center"/>
    </xf>
    <xf numFmtId="0" fontId="2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6" fillId="6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0" fontId="8" fillId="0" borderId="5" xfId="0" applyFont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9" fontId="22" fillId="0" borderId="1" xfId="3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 shrinkToFit="1"/>
    </xf>
    <xf numFmtId="0" fontId="13" fillId="6" borderId="0" xfId="0" applyFont="1" applyFill="1"/>
    <xf numFmtId="0" fontId="13" fillId="6" borderId="0" xfId="0" applyFont="1" applyFill="1" applyAlignment="1">
      <alignment vertical="center"/>
    </xf>
    <xf numFmtId="0" fontId="22" fillId="0" borderId="1" xfId="0" applyFont="1" applyBorder="1" applyAlignment="1">
      <alignment horizontal="left" vertical="center" wrapText="1" shrinkToFit="1"/>
    </xf>
    <xf numFmtId="166" fontId="22" fillId="0" borderId="1" xfId="3" applyNumberFormat="1" applyFont="1" applyBorder="1" applyAlignment="1">
      <alignment horizontal="center" vertical="center" wrapText="1"/>
    </xf>
    <xf numFmtId="9" fontId="22" fillId="0" borderId="1" xfId="3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 wrapText="1"/>
    </xf>
    <xf numFmtId="16" fontId="12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center" wrapText="1"/>
    </xf>
    <xf numFmtId="16" fontId="8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top" wrapText="1"/>
    </xf>
    <xf numFmtId="16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 indent="3" shrinkToFit="1"/>
    </xf>
    <xf numFmtId="0" fontId="1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8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6" fontId="11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16" fontId="11" fillId="2" borderId="1" xfId="0" applyNumberFormat="1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0" fontId="6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6" fontId="3" fillId="0" borderId="1" xfId="3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30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16" fontId="5" fillId="0" borderId="1" xfId="0" applyNumberFormat="1" applyFont="1" applyBorder="1" applyAlignment="1">
      <alignment horizontal="center" vertical="top" wrapText="1"/>
    </xf>
    <xf numFmtId="16" fontId="5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9" fontId="3" fillId="0" borderId="1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16" fontId="12" fillId="0" borderId="1" xfId="0" applyNumberFormat="1" applyFont="1" applyBorder="1" applyAlignment="1">
      <alignment horizontal="center" vertical="top" wrapText="1"/>
    </xf>
    <xf numFmtId="0" fontId="6" fillId="6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/>
    </xf>
    <xf numFmtId="0" fontId="10" fillId="6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1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9" fontId="3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32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 shrinkToFit="1"/>
    </xf>
    <xf numFmtId="16" fontId="3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10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16" fontId="11" fillId="0" borderId="1" xfId="0" applyNumberFormat="1" applyFont="1" applyBorder="1" applyAlignment="1">
      <alignment vertical="top" wrapText="1"/>
    </xf>
    <xf numFmtId="16" fontId="11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 indent="3"/>
    </xf>
    <xf numFmtId="14" fontId="4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right" vertical="top" wrapText="1" indent="4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wrapText="1"/>
    </xf>
    <xf numFmtId="16" fontId="8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/>
    <xf numFmtId="0" fontId="3" fillId="0" borderId="1" xfId="0" applyFont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top"/>
    </xf>
    <xf numFmtId="167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vertical="center" wrapText="1"/>
    </xf>
    <xf numFmtId="164" fontId="36" fillId="3" borderId="1" xfId="0" applyNumberFormat="1" applyFont="1" applyFill="1" applyBorder="1" applyAlignment="1">
      <alignment vertical="center" wrapText="1"/>
    </xf>
    <xf numFmtId="164" fontId="36" fillId="6" borderId="1" xfId="0" applyNumberFormat="1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9" fontId="3" fillId="9" borderId="1" xfId="3" applyNumberFormat="1" applyFont="1" applyFill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164" fontId="36" fillId="6" borderId="1" xfId="0" applyNumberFormat="1" applyFont="1" applyFill="1" applyBorder="1" applyAlignment="1">
      <alignment horizontal="center" vertical="center" wrapText="1"/>
    </xf>
    <xf numFmtId="172" fontId="25" fillId="0" borderId="1" xfId="0" applyNumberFormat="1" applyFont="1" applyFill="1" applyBorder="1" applyAlignment="1">
      <alignment horizontal="center" vertical="center"/>
    </xf>
    <xf numFmtId="171" fontId="37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39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171" fontId="37" fillId="6" borderId="1" xfId="0" applyNumberFormat="1" applyFont="1" applyFill="1" applyBorder="1" applyAlignment="1">
      <alignment horizontal="center" vertical="center"/>
    </xf>
    <xf numFmtId="172" fontId="25" fillId="6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39" fillId="6" borderId="1" xfId="0" applyNumberFormat="1" applyFont="1" applyFill="1" applyBorder="1" applyAlignment="1">
      <alignment horizontal="center" vertical="center"/>
    </xf>
    <xf numFmtId="0" fontId="25" fillId="6" borderId="0" xfId="0" applyFont="1" applyFill="1" applyAlignment="1">
      <alignment vertical="center"/>
    </xf>
    <xf numFmtId="164" fontId="6" fillId="6" borderId="9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 applyBorder="1" applyAlignment="1">
      <alignment horizontal="center" vertical="center"/>
    </xf>
    <xf numFmtId="164" fontId="39" fillId="6" borderId="0" xfId="0" applyNumberFormat="1" applyFont="1" applyFill="1" applyBorder="1" applyAlignment="1">
      <alignment horizontal="center" vertical="center"/>
    </xf>
    <xf numFmtId="164" fontId="28" fillId="6" borderId="0" xfId="0" applyNumberFormat="1" applyFont="1" applyFill="1" applyBorder="1" applyAlignment="1">
      <alignment horizontal="center" vertical="center"/>
    </xf>
    <xf numFmtId="164" fontId="38" fillId="6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39" fillId="0" borderId="0" xfId="0" applyNumberFormat="1" applyFont="1" applyFill="1" applyBorder="1" applyAlignment="1">
      <alignment horizontal="center" vertical="center"/>
    </xf>
    <xf numFmtId="173" fontId="6" fillId="0" borderId="0" xfId="0" applyNumberFormat="1" applyFont="1" applyFill="1" applyBorder="1" applyAlignment="1">
      <alignment horizontal="center" vertical="center"/>
    </xf>
    <xf numFmtId="173" fontId="28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164" fontId="43" fillId="0" borderId="1" xfId="0" applyNumberFormat="1" applyFont="1" applyBorder="1" applyAlignment="1">
      <alignment horizontal="center" vertical="center" wrapText="1"/>
    </xf>
    <xf numFmtId="164" fontId="44" fillId="0" borderId="1" xfId="0" applyNumberFormat="1" applyFont="1" applyBorder="1" applyAlignment="1">
      <alignment horizontal="center" vertical="center" wrapText="1"/>
    </xf>
    <xf numFmtId="164" fontId="25" fillId="6" borderId="1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6" fillId="5" borderId="5" xfId="0" applyFont="1" applyFill="1" applyBorder="1" applyAlignment="1">
      <alignment vertical="center" wrapText="1"/>
    </xf>
    <xf numFmtId="0" fontId="45" fillId="5" borderId="0" xfId="0" applyFont="1" applyFill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2" fontId="3" fillId="0" borderId="1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164" fontId="49" fillId="0" borderId="1" xfId="0" applyNumberFormat="1" applyFont="1" applyFill="1" applyBorder="1" applyAlignment="1">
      <alignment horizontal="center" vertical="center" wrapText="1"/>
    </xf>
    <xf numFmtId="164" fontId="51" fillId="6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vertical="center" wrapText="1"/>
    </xf>
    <xf numFmtId="0" fontId="52" fillId="0" borderId="0" xfId="0" applyFont="1" applyFill="1" applyAlignment="1">
      <alignment vertical="center"/>
    </xf>
    <xf numFmtId="0" fontId="49" fillId="5" borderId="1" xfId="0" applyFont="1" applyFill="1" applyBorder="1" applyAlignment="1">
      <alignment vertical="center" wrapText="1"/>
    </xf>
    <xf numFmtId="0" fontId="47" fillId="5" borderId="1" xfId="0" applyFont="1" applyFill="1" applyBorder="1" applyAlignment="1">
      <alignment vertical="center" wrapText="1"/>
    </xf>
    <xf numFmtId="0" fontId="52" fillId="5" borderId="0" xfId="0" applyFont="1" applyFill="1" applyAlignment="1">
      <alignment vertical="center"/>
    </xf>
    <xf numFmtId="164" fontId="53" fillId="2" borderId="1" xfId="0" applyNumberFormat="1" applyFont="1" applyFill="1" applyBorder="1" applyAlignment="1">
      <alignment horizontal="center" vertical="center" wrapText="1"/>
    </xf>
    <xf numFmtId="164" fontId="51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vertical="center" wrapText="1"/>
    </xf>
    <xf numFmtId="0" fontId="47" fillId="2" borderId="0" xfId="0" applyFont="1" applyFill="1" applyAlignment="1">
      <alignment vertical="center"/>
    </xf>
    <xf numFmtId="0" fontId="47" fillId="0" borderId="1" xfId="0" applyFont="1" applyBorder="1" applyAlignment="1">
      <alignment vertical="center" wrapText="1"/>
    </xf>
    <xf numFmtId="164" fontId="5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0" xfId="0" applyFont="1" applyFill="1" applyAlignment="1">
      <alignment vertical="center"/>
    </xf>
    <xf numFmtId="0" fontId="47" fillId="5" borderId="0" xfId="0" applyFont="1" applyFill="1" applyAlignment="1">
      <alignment vertical="center"/>
    </xf>
    <xf numFmtId="0" fontId="53" fillId="2" borderId="1" xfId="0" applyFont="1" applyFill="1" applyBorder="1" applyAlignment="1">
      <alignment vertical="center" wrapText="1"/>
    </xf>
    <xf numFmtId="0" fontId="53" fillId="2" borderId="0" xfId="0" applyFont="1" applyFill="1" applyAlignment="1">
      <alignment vertical="center"/>
    </xf>
    <xf numFmtId="0" fontId="53" fillId="0" borderId="1" xfId="0" applyFont="1" applyFill="1" applyBorder="1" applyAlignment="1">
      <alignment vertical="center" wrapText="1"/>
    </xf>
    <xf numFmtId="0" fontId="53" fillId="0" borderId="0" xfId="0" applyFont="1" applyFill="1" applyAlignment="1">
      <alignment vertical="center"/>
    </xf>
    <xf numFmtId="0" fontId="53" fillId="0" borderId="1" xfId="0" applyFont="1" applyBorder="1" applyAlignment="1">
      <alignment vertical="center" wrapText="1"/>
    </xf>
    <xf numFmtId="164" fontId="53" fillId="6" borderId="1" xfId="0" applyNumberFormat="1" applyFont="1" applyFill="1" applyBorder="1" applyAlignment="1">
      <alignment horizontal="center" vertical="center" wrapText="1"/>
    </xf>
    <xf numFmtId="0" fontId="53" fillId="6" borderId="1" xfId="0" applyFont="1" applyFill="1" applyBorder="1" applyAlignment="1">
      <alignment vertical="center" wrapText="1"/>
    </xf>
    <xf numFmtId="0" fontId="53" fillId="5" borderId="1" xfId="0" applyFont="1" applyFill="1" applyBorder="1" applyAlignment="1">
      <alignment vertical="center" wrapText="1"/>
    </xf>
    <xf numFmtId="0" fontId="51" fillId="5" borderId="0" xfId="0" applyFont="1" applyFill="1" applyAlignment="1">
      <alignment vertical="center"/>
    </xf>
    <xf numFmtId="0" fontId="48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vertical="center" wrapText="1"/>
    </xf>
    <xf numFmtId="16" fontId="54" fillId="2" borderId="1" xfId="0" applyNumberFormat="1" applyFont="1" applyFill="1" applyBorder="1" applyAlignment="1">
      <alignment horizontal="center" vertical="top" wrapText="1"/>
    </xf>
    <xf numFmtId="0" fontId="53" fillId="2" borderId="1" xfId="0" applyFont="1" applyFill="1" applyBorder="1" applyAlignment="1">
      <alignment vertical="top" wrapText="1"/>
    </xf>
    <xf numFmtId="0" fontId="52" fillId="5" borderId="1" xfId="0" applyFont="1" applyFill="1" applyBorder="1" applyAlignment="1">
      <alignment horizontal="center" vertical="center"/>
    </xf>
    <xf numFmtId="164" fontId="51" fillId="5" borderId="1" xfId="0" applyNumberFormat="1" applyFont="1" applyFill="1" applyBorder="1" applyAlignment="1">
      <alignment horizontal="center" vertical="center"/>
    </xf>
    <xf numFmtId="0" fontId="51" fillId="5" borderId="1" xfId="0" applyFont="1" applyFill="1" applyBorder="1" applyAlignment="1">
      <alignment horizontal="center" vertical="center"/>
    </xf>
    <xf numFmtId="0" fontId="55" fillId="2" borderId="0" xfId="0" applyFont="1" applyFill="1"/>
    <xf numFmtId="16" fontId="53" fillId="0" borderId="1" xfId="0" applyNumberFormat="1" applyFont="1" applyBorder="1" applyAlignment="1">
      <alignment vertical="top" wrapText="1"/>
    </xf>
    <xf numFmtId="164" fontId="53" fillId="0" borderId="1" xfId="0" applyNumberFormat="1" applyFont="1" applyBorder="1" applyAlignment="1">
      <alignment horizontal="center" vertical="center" wrapText="1"/>
    </xf>
    <xf numFmtId="164" fontId="53" fillId="0" borderId="1" xfId="0" applyNumberFormat="1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164" fontId="51" fillId="0" borderId="1" xfId="0" applyNumberFormat="1" applyFont="1" applyFill="1" applyBorder="1" applyAlignment="1">
      <alignment horizontal="center" vertical="center" wrapText="1"/>
    </xf>
    <xf numFmtId="16" fontId="53" fillId="2" borderId="1" xfId="0" applyNumberFormat="1" applyFont="1" applyFill="1" applyBorder="1" applyAlignment="1">
      <alignment horizontal="center" vertical="top" wrapText="1"/>
    </xf>
    <xf numFmtId="0" fontId="47" fillId="2" borderId="1" xfId="0" applyFont="1" applyFill="1" applyBorder="1" applyAlignment="1">
      <alignment horizontal="left" vertical="center" wrapText="1"/>
    </xf>
    <xf numFmtId="164" fontId="53" fillId="2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/>
    </xf>
    <xf numFmtId="164" fontId="53" fillId="0" borderId="1" xfId="0" applyNumberFormat="1" applyFont="1" applyFill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 wrapText="1"/>
    </xf>
    <xf numFmtId="164" fontId="53" fillId="5" borderId="1" xfId="0" applyNumberFormat="1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top" wrapText="1"/>
    </xf>
    <xf numFmtId="0" fontId="53" fillId="0" borderId="1" xfId="0" applyFont="1" applyFill="1" applyBorder="1" applyAlignment="1">
      <alignment vertical="top" wrapText="1"/>
    </xf>
    <xf numFmtId="164" fontId="51" fillId="5" borderId="1" xfId="0" applyNumberFormat="1" applyFont="1" applyFill="1" applyBorder="1" applyAlignment="1">
      <alignment vertical="center"/>
    </xf>
    <xf numFmtId="164" fontId="53" fillId="2" borderId="1" xfId="0" applyNumberFormat="1" applyFont="1" applyFill="1" applyBorder="1" applyAlignment="1">
      <alignment vertical="center"/>
    </xf>
    <xf numFmtId="0" fontId="53" fillId="0" borderId="1" xfId="0" applyFont="1" applyBorder="1" applyAlignment="1">
      <alignment vertical="top" wrapText="1"/>
    </xf>
    <xf numFmtId="0" fontId="53" fillId="0" borderId="1" xfId="0" applyFont="1" applyBorder="1" applyAlignment="1">
      <alignment horizontal="center" vertical="top" wrapText="1"/>
    </xf>
    <xf numFmtId="0" fontId="51" fillId="5" borderId="1" xfId="0" applyFont="1" applyFill="1" applyBorder="1" applyAlignment="1">
      <alignment vertical="center" wrapText="1"/>
    </xf>
    <xf numFmtId="0" fontId="53" fillId="2" borderId="1" xfId="0" applyFont="1" applyFill="1" applyBorder="1" applyAlignment="1">
      <alignment wrapText="1"/>
    </xf>
    <xf numFmtId="0" fontId="53" fillId="2" borderId="1" xfId="0" applyFont="1" applyFill="1" applyBorder="1" applyAlignment="1">
      <alignment horizontal="center" wrapText="1"/>
    </xf>
    <xf numFmtId="0" fontId="53" fillId="0" borderId="1" xfId="0" applyFont="1" applyBorder="1" applyAlignment="1">
      <alignment horizontal="left" vertical="center" wrapText="1" indent="2"/>
    </xf>
    <xf numFmtId="0" fontId="53" fillId="0" borderId="1" xfId="0" applyFont="1" applyBorder="1" applyAlignment="1" applyProtection="1">
      <alignment horizontal="left" vertical="center" wrapText="1" indent="2"/>
      <protection locked="0"/>
    </xf>
    <xf numFmtId="0" fontId="53" fillId="0" borderId="1" xfId="0" applyFont="1" applyBorder="1" applyAlignment="1" applyProtection="1">
      <alignment horizontal="left" vertical="top" wrapText="1" indent="2"/>
      <protection locked="0"/>
    </xf>
    <xf numFmtId="0" fontId="53" fillId="2" borderId="1" xfId="0" applyNumberFormat="1" applyFont="1" applyFill="1" applyBorder="1" applyAlignment="1" applyProtection="1">
      <alignment vertical="center"/>
    </xf>
    <xf numFmtId="164" fontId="53" fillId="2" borderId="1" xfId="0" applyNumberFormat="1" applyFont="1" applyFill="1" applyBorder="1" applyAlignment="1" applyProtection="1">
      <alignment horizontal="center" vertical="center"/>
    </xf>
    <xf numFmtId="0" fontId="53" fillId="0" borderId="1" xfId="0" applyNumberFormat="1" applyFont="1" applyFill="1" applyBorder="1" applyAlignment="1" applyProtection="1">
      <alignment horizontal="center" vertical="center"/>
    </xf>
    <xf numFmtId="0" fontId="53" fillId="0" borderId="1" xfId="0" applyNumberFormat="1" applyFont="1" applyFill="1" applyBorder="1" applyAlignment="1" applyProtection="1">
      <alignment horizontal="left" vertical="center" wrapText="1"/>
    </xf>
    <xf numFmtId="164" fontId="53" fillId="0" borderId="1" xfId="0" applyNumberFormat="1" applyFont="1" applyFill="1" applyBorder="1" applyAlignment="1" applyProtection="1">
      <alignment horizontal="center" vertical="center"/>
    </xf>
    <xf numFmtId="0" fontId="53" fillId="0" borderId="1" xfId="0" applyNumberFormat="1" applyFont="1" applyFill="1" applyBorder="1" applyAlignment="1" applyProtection="1">
      <alignment vertical="center"/>
    </xf>
    <xf numFmtId="164" fontId="49" fillId="5" borderId="1" xfId="0" applyNumberFormat="1" applyFont="1" applyFill="1" applyBorder="1" applyAlignment="1">
      <alignment horizontal="right" vertical="center" wrapText="1"/>
    </xf>
    <xf numFmtId="0" fontId="53" fillId="6" borderId="1" xfId="0" applyFont="1" applyFill="1" applyBorder="1" applyAlignment="1">
      <alignment vertical="top" wrapText="1"/>
    </xf>
    <xf numFmtId="0" fontId="56" fillId="6" borderId="5" xfId="0" applyFont="1" applyFill="1" applyBorder="1" applyAlignment="1">
      <alignment horizontal="left" vertical="center" wrapText="1"/>
    </xf>
    <xf numFmtId="164" fontId="53" fillId="6" borderId="1" xfId="0" applyNumberFormat="1" applyFont="1" applyFill="1" applyBorder="1" applyAlignment="1">
      <alignment horizontal="center" vertical="center"/>
    </xf>
    <xf numFmtId="164" fontId="49" fillId="0" borderId="1" xfId="0" applyNumberFormat="1" applyFont="1" applyFill="1" applyBorder="1" applyAlignment="1">
      <alignment horizontal="right" vertical="center" wrapText="1"/>
    </xf>
    <xf numFmtId="0" fontId="47" fillId="6" borderId="0" xfId="0" applyFont="1" applyFill="1" applyAlignment="1">
      <alignment vertical="center"/>
    </xf>
    <xf numFmtId="0" fontId="47" fillId="2" borderId="5" xfId="0" applyFont="1" applyFill="1" applyBorder="1" applyAlignment="1">
      <alignment horizontal="left" vertical="center" wrapText="1"/>
    </xf>
    <xf numFmtId="164" fontId="47" fillId="2" borderId="5" xfId="0" applyNumberFormat="1" applyFont="1" applyFill="1" applyBorder="1" applyAlignment="1">
      <alignment horizontal="right" vertical="center" wrapText="1"/>
    </xf>
    <xf numFmtId="0" fontId="47" fillId="2" borderId="5" xfId="0" applyFont="1" applyFill="1" applyBorder="1" applyAlignment="1">
      <alignment horizontal="right" vertical="center" wrapText="1"/>
    </xf>
    <xf numFmtId="164" fontId="53" fillId="2" borderId="1" xfId="0" applyNumberFormat="1" applyFont="1" applyFill="1" applyBorder="1" applyAlignment="1">
      <alignment horizontal="right" vertical="center" wrapText="1"/>
    </xf>
    <xf numFmtId="0" fontId="56" fillId="0" borderId="5" xfId="0" applyFont="1" applyFill="1" applyBorder="1" applyAlignment="1">
      <alignment horizontal="left" vertical="center" wrapText="1"/>
    </xf>
    <xf numFmtId="164" fontId="53" fillId="0" borderId="1" xfId="0" applyNumberFormat="1" applyFont="1" applyBorder="1" applyAlignment="1">
      <alignment horizontal="right" vertical="center" wrapText="1"/>
    </xf>
    <xf numFmtId="0" fontId="47" fillId="2" borderId="2" xfId="0" applyFont="1" applyFill="1" applyBorder="1" applyAlignment="1">
      <alignment vertical="center" wrapText="1"/>
    </xf>
    <xf numFmtId="164" fontId="47" fillId="2" borderId="2" xfId="0" applyNumberFormat="1" applyFont="1" applyFill="1" applyBorder="1" applyAlignment="1">
      <alignment vertical="center" wrapText="1"/>
    </xf>
    <xf numFmtId="165" fontId="47" fillId="2" borderId="2" xfId="0" applyNumberFormat="1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165" fontId="47" fillId="6" borderId="2" xfId="0" applyNumberFormat="1" applyFont="1" applyFill="1" applyBorder="1" applyAlignment="1">
      <alignment horizontal="right" vertical="center" wrapText="1"/>
    </xf>
    <xf numFmtId="164" fontId="53" fillId="0" borderId="1" xfId="0" applyNumberFormat="1" applyFont="1" applyBorder="1" applyAlignment="1">
      <alignment horizontal="right" vertical="center"/>
    </xf>
    <xf numFmtId="16" fontId="56" fillId="6" borderId="1" xfId="0" applyNumberFormat="1" applyFont="1" applyFill="1" applyBorder="1" applyAlignment="1">
      <alignment vertical="top" wrapText="1"/>
    </xf>
    <xf numFmtId="0" fontId="52" fillId="6" borderId="1" xfId="0" applyFont="1" applyFill="1" applyBorder="1" applyAlignment="1">
      <alignment horizontal="left" vertical="center" wrapText="1"/>
    </xf>
    <xf numFmtId="164" fontId="51" fillId="6" borderId="1" xfId="0" applyNumberFormat="1" applyFont="1" applyFill="1" applyBorder="1" applyAlignment="1">
      <alignment horizontal="center" vertical="center"/>
    </xf>
    <xf numFmtId="164" fontId="49" fillId="6" borderId="1" xfId="0" applyNumberFormat="1" applyFont="1" applyFill="1" applyBorder="1" applyAlignment="1">
      <alignment horizontal="right" vertical="center" wrapText="1"/>
    </xf>
    <xf numFmtId="0" fontId="52" fillId="6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164" fontId="49" fillId="2" borderId="1" xfId="0" applyNumberFormat="1" applyFont="1" applyFill="1" applyBorder="1" applyAlignment="1">
      <alignment horizontal="right" vertical="center" wrapText="1"/>
    </xf>
    <xf numFmtId="16" fontId="54" fillId="0" borderId="1" xfId="0" applyNumberFormat="1" applyFont="1" applyBorder="1" applyAlignment="1">
      <alignment horizontal="center" vertical="top" wrapText="1"/>
    </xf>
    <xf numFmtId="164" fontId="48" fillId="0" borderId="1" xfId="0" applyNumberFormat="1" applyFont="1" applyFill="1" applyBorder="1" applyAlignment="1">
      <alignment horizontal="right" vertical="center" wrapText="1"/>
    </xf>
    <xf numFmtId="0" fontId="47" fillId="6" borderId="1" xfId="0" applyFont="1" applyFill="1" applyBorder="1" applyAlignment="1">
      <alignment vertical="center" wrapText="1"/>
    </xf>
    <xf numFmtId="16" fontId="56" fillId="0" borderId="1" xfId="0" applyNumberFormat="1" applyFont="1" applyBorder="1" applyAlignment="1">
      <alignment horizontal="center" vertical="top" wrapText="1"/>
    </xf>
    <xf numFmtId="0" fontId="52" fillId="0" borderId="1" xfId="0" applyFont="1" applyFill="1" applyBorder="1" applyAlignment="1">
      <alignment horizontal="left" vertical="center" wrapText="1"/>
    </xf>
    <xf numFmtId="164" fontId="51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0" fontId="57" fillId="0" borderId="0" xfId="0" applyFont="1" applyAlignment="1">
      <alignment vertical="center"/>
    </xf>
    <xf numFmtId="0" fontId="54" fillId="0" borderId="0" xfId="0" applyFont="1" applyAlignment="1">
      <alignment vertical="center" wrapText="1"/>
    </xf>
    <xf numFmtId="0" fontId="47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59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/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4" fillId="0" borderId="0" xfId="0" applyFont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left" vertical="center" wrapText="1"/>
    </xf>
    <xf numFmtId="0" fontId="30" fillId="8" borderId="10" xfId="0" applyFont="1" applyFill="1" applyBorder="1" applyAlignment="1">
      <alignment horizontal="left" vertical="center" wrapText="1"/>
    </xf>
    <xf numFmtId="0" fontId="30" fillId="8" borderId="5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26" fillId="8" borderId="9" xfId="0" applyFont="1" applyFill="1" applyBorder="1" applyAlignment="1">
      <alignment horizontal="left" vertical="center" wrapText="1"/>
    </xf>
    <xf numFmtId="0" fontId="26" fillId="8" borderId="10" xfId="0" applyFont="1" applyFill="1" applyBorder="1" applyAlignment="1">
      <alignment horizontal="left" vertical="center" wrapText="1"/>
    </xf>
    <xf numFmtId="0" fontId="26" fillId="8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8" fillId="8" borderId="9" xfId="0" applyFont="1" applyFill="1" applyBorder="1" applyAlignment="1">
      <alignment horizontal="left" vertical="center" wrapText="1"/>
    </xf>
    <xf numFmtId="0" fontId="58" fillId="8" borderId="10" xfId="0" applyFont="1" applyFill="1" applyBorder="1" applyAlignment="1">
      <alignment horizontal="left" vertical="center" wrapText="1"/>
    </xf>
    <xf numFmtId="0" fontId="58" fillId="8" borderId="5" xfId="0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Процентный" xfId="3" builtinId="5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306"/>
  <sheetViews>
    <sheetView tabSelected="1" view="pageBreakPreview" zoomScaleNormal="100" zoomScaleSheetLayoutView="100" workbookViewId="0">
      <pane xSplit="2" ySplit="7" topLeftCell="R301" activePane="bottomRight" state="frozen"/>
      <selection pane="topRight" activeCell="C1" sqref="C1"/>
      <selection pane="bottomLeft" activeCell="A8" sqref="A8"/>
      <selection pane="bottomRight" activeCell="U262" sqref="U262"/>
    </sheetView>
  </sheetViews>
  <sheetFormatPr defaultRowHeight="15" outlineLevelRow="4" outlineLevelCol="1" x14ac:dyDescent="0.25"/>
  <cols>
    <col min="1" max="1" width="4.7109375" style="27" customWidth="1"/>
    <col min="2" max="2" width="39.7109375" style="19" customWidth="1"/>
    <col min="3" max="3" width="13.28515625" style="19" customWidth="1"/>
    <col min="4" max="4" width="12.28515625" style="19" customWidth="1" outlineLevel="1"/>
    <col min="5" max="5" width="14" style="19" customWidth="1" outlineLevel="1"/>
    <col min="6" max="6" width="14.140625" style="19" customWidth="1" outlineLevel="1"/>
    <col min="7" max="7" width="13.5703125" style="19" customWidth="1"/>
    <col min="8" max="8" width="15.5703125" style="19" customWidth="1"/>
    <col min="9" max="9" width="15.42578125" style="19" customWidth="1" outlineLevel="1"/>
    <col min="10" max="10" width="14.28515625" style="19" customWidth="1" outlineLevel="1"/>
    <col min="11" max="11" width="15.7109375" style="19" customWidth="1" outlineLevel="1"/>
    <col min="12" max="12" width="11" style="19" customWidth="1"/>
    <col min="13" max="13" width="10.85546875" style="27" bestFit="1" customWidth="1"/>
    <col min="14" max="14" width="13.28515625" style="27" customWidth="1"/>
    <col min="15" max="15" width="10.85546875" style="27" bestFit="1" customWidth="1"/>
    <col min="16" max="16" width="14.7109375" style="27" customWidth="1"/>
    <col min="17" max="17" width="8.5703125" style="27" customWidth="1"/>
    <col min="18" max="18" width="15.42578125" style="27" customWidth="1"/>
    <col min="19" max="19" width="8.7109375" style="27" customWidth="1"/>
    <col min="20" max="20" width="13.140625" style="27" customWidth="1"/>
    <col min="21" max="21" width="53.5703125" style="33" customWidth="1"/>
    <col min="22" max="16384" width="9.140625" style="19"/>
  </cols>
  <sheetData>
    <row r="1" spans="1:21" ht="18.75" x14ac:dyDescent="0.25">
      <c r="A1" s="457" t="s">
        <v>69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</row>
    <row r="2" spans="1:21" ht="18.75" x14ac:dyDescent="0.25">
      <c r="A2" s="457" t="s">
        <v>835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1:21" x14ac:dyDescent="0.25">
      <c r="O3" s="28"/>
      <c r="P3" s="28"/>
      <c r="Q3" s="28"/>
      <c r="R3" s="28"/>
      <c r="S3" s="28"/>
      <c r="T3" s="28"/>
      <c r="U3" s="29"/>
    </row>
    <row r="4" spans="1:21" s="5" customFormat="1" ht="42.75" customHeight="1" x14ac:dyDescent="0.25">
      <c r="A4" s="449" t="s">
        <v>0</v>
      </c>
      <c r="B4" s="450" t="s">
        <v>16</v>
      </c>
      <c r="C4" s="449" t="s">
        <v>836</v>
      </c>
      <c r="D4" s="449"/>
      <c r="E4" s="449"/>
      <c r="F4" s="449"/>
      <c r="G4" s="449" t="s">
        <v>10</v>
      </c>
      <c r="H4" s="449" t="s">
        <v>837</v>
      </c>
      <c r="I4" s="449"/>
      <c r="J4" s="449"/>
      <c r="K4" s="449"/>
      <c r="L4" s="449" t="s">
        <v>10</v>
      </c>
      <c r="M4" s="436" t="s">
        <v>121</v>
      </c>
      <c r="N4" s="438"/>
      <c r="O4" s="438"/>
      <c r="P4" s="438"/>
      <c r="Q4" s="438"/>
      <c r="R4" s="438"/>
      <c r="S4" s="438"/>
      <c r="T4" s="437"/>
      <c r="U4" s="449" t="s">
        <v>63</v>
      </c>
    </row>
    <row r="5" spans="1:21" s="5" customFormat="1" x14ac:dyDescent="0.25">
      <c r="A5" s="449"/>
      <c r="B5" s="458"/>
      <c r="C5" s="449" t="s">
        <v>1</v>
      </c>
      <c r="D5" s="449" t="s">
        <v>2</v>
      </c>
      <c r="E5" s="449"/>
      <c r="F5" s="449"/>
      <c r="G5" s="449"/>
      <c r="H5" s="449" t="s">
        <v>1</v>
      </c>
      <c r="I5" s="449" t="s">
        <v>2</v>
      </c>
      <c r="J5" s="449"/>
      <c r="K5" s="449"/>
      <c r="L5" s="449"/>
      <c r="M5" s="452" t="s">
        <v>1</v>
      </c>
      <c r="N5" s="453"/>
      <c r="O5" s="436" t="s">
        <v>2</v>
      </c>
      <c r="P5" s="438"/>
      <c r="Q5" s="438"/>
      <c r="R5" s="438"/>
      <c r="S5" s="438"/>
      <c r="T5" s="437"/>
      <c r="U5" s="459"/>
    </row>
    <row r="6" spans="1:21" s="5" customFormat="1" ht="28.5" customHeight="1" x14ac:dyDescent="0.25">
      <c r="A6" s="449"/>
      <c r="B6" s="458"/>
      <c r="C6" s="449"/>
      <c r="D6" s="450" t="s">
        <v>4</v>
      </c>
      <c r="E6" s="450" t="s">
        <v>5</v>
      </c>
      <c r="F6" s="450" t="s">
        <v>66</v>
      </c>
      <c r="G6" s="449"/>
      <c r="H6" s="449"/>
      <c r="I6" s="450" t="s">
        <v>4</v>
      </c>
      <c r="J6" s="450" t="s">
        <v>5</v>
      </c>
      <c r="K6" s="450" t="s">
        <v>66</v>
      </c>
      <c r="L6" s="449"/>
      <c r="M6" s="454"/>
      <c r="N6" s="455"/>
      <c r="O6" s="436" t="s">
        <v>4</v>
      </c>
      <c r="P6" s="438"/>
      <c r="Q6" s="436" t="s">
        <v>5</v>
      </c>
      <c r="R6" s="438"/>
      <c r="S6" s="436" t="s">
        <v>66</v>
      </c>
      <c r="T6" s="437"/>
      <c r="U6" s="459"/>
    </row>
    <row r="7" spans="1:21" s="5" customFormat="1" x14ac:dyDescent="0.25">
      <c r="A7" s="449"/>
      <c r="B7" s="451"/>
      <c r="C7" s="449"/>
      <c r="D7" s="451"/>
      <c r="E7" s="451"/>
      <c r="F7" s="451"/>
      <c r="G7" s="449"/>
      <c r="H7" s="449"/>
      <c r="I7" s="451"/>
      <c r="J7" s="451"/>
      <c r="K7" s="451"/>
      <c r="L7" s="449"/>
      <c r="M7" s="44" t="s">
        <v>120</v>
      </c>
      <c r="N7" s="44" t="s">
        <v>114</v>
      </c>
      <c r="O7" s="44" t="s">
        <v>120</v>
      </c>
      <c r="P7" s="44" t="s">
        <v>114</v>
      </c>
      <c r="Q7" s="44" t="s">
        <v>120</v>
      </c>
      <c r="R7" s="44" t="s">
        <v>114</v>
      </c>
      <c r="S7" s="44" t="s">
        <v>120</v>
      </c>
      <c r="T7" s="44" t="s">
        <v>114</v>
      </c>
      <c r="U7" s="459"/>
    </row>
    <row r="8" spans="1:21" s="139" customFormat="1" ht="34.5" customHeight="1" x14ac:dyDescent="0.25">
      <c r="A8" s="249"/>
      <c r="B8" s="250" t="s">
        <v>7</v>
      </c>
      <c r="C8" s="251">
        <f>SUM(D8:F8)</f>
        <v>3458848.5200000005</v>
      </c>
      <c r="D8" s="251">
        <f>D9+D25+D52+D64+D71+D120+D149+D157+D171+D178+D197+D222+D230+D244+D258+D266+D270+D287+D295</f>
        <v>1320704.06</v>
      </c>
      <c r="E8" s="251">
        <f>E9+E25+E52+E64+E71+E120+E149+E157+E171+E178+E197+E222+E230+E244+E258+E266+E270+E287+E295</f>
        <v>1870135.0400000003</v>
      </c>
      <c r="F8" s="251">
        <f>F9+F25+F52+F64+F71+F120+F149+F157+F171+F178+F197+F222+F230+F244+F258+F266+F270+F287+F295</f>
        <v>268009.42</v>
      </c>
      <c r="G8" s="251">
        <f>G9+G25+G52+G64+G71+G120+G149+G157+G171+G178+G197+G222+G230+G244+G258+G266+G270+G287+G295</f>
        <v>278524.09999999998</v>
      </c>
      <c r="H8" s="251">
        <f>SUM(I8:K8)</f>
        <v>2293654.1700000004</v>
      </c>
      <c r="I8" s="251">
        <f>I9+I25+I52+I64+I71+I120+I149+I157+I171+I178+I197+I222+I230+I244+I258+I266+I270+I287+I295</f>
        <v>873225.5</v>
      </c>
      <c r="J8" s="251">
        <f>J9+J25+J52+J64+J71+J120+J149+J157+J171+J178+J197+J222+J230+J244+J258+J266+J270+J287+J295</f>
        <v>1258317.2200000002</v>
      </c>
      <c r="K8" s="251">
        <f>K9+K25+K52+K64+K71+K120+K149+K157+K171+K178+K197+K222+K230+K244+K258+K266+K270+K287+K295</f>
        <v>162111.45000000001</v>
      </c>
      <c r="L8" s="251">
        <f>L9+L25+L52+L64+L71+L120+L149+L157+L171+L178+L197+L222+L230+L244+L258+L266+L270+L287+L295</f>
        <v>55599.1</v>
      </c>
      <c r="M8" s="251">
        <f>IFERROR(H8/C8*100,"-")</f>
        <v>66.312651645120326</v>
      </c>
      <c r="N8" s="251">
        <f>C8-H8</f>
        <v>1165194.3500000001</v>
      </c>
      <c r="O8" s="251">
        <f>IFERROR(I8/D8*100,"-")</f>
        <v>66.118180934493381</v>
      </c>
      <c r="P8" s="251">
        <f>D8-I8</f>
        <v>447478.56000000006</v>
      </c>
      <c r="Q8" s="251">
        <f>IFERROR(J8/E8*100,"-")</f>
        <v>67.284832008708847</v>
      </c>
      <c r="R8" s="251">
        <f>E8-J8</f>
        <v>611817.82000000007</v>
      </c>
      <c r="S8" s="251">
        <f>IFERROR(K8/F8*100,"-")</f>
        <v>60.487220934249265</v>
      </c>
      <c r="T8" s="251">
        <f>F8-K8</f>
        <v>105897.96999999997</v>
      </c>
      <c r="U8" s="252"/>
    </row>
    <row r="9" spans="1:21" s="3" customFormat="1" ht="40.5" x14ac:dyDescent="0.25">
      <c r="A9" s="241">
        <v>1</v>
      </c>
      <c r="B9" s="1" t="s">
        <v>6</v>
      </c>
      <c r="C9" s="2">
        <f t="shared" ref="C9:C70" si="0">SUM(D9:F9)</f>
        <v>11112.1</v>
      </c>
      <c r="D9" s="186">
        <f>D10</f>
        <v>5331.6</v>
      </c>
      <c r="E9" s="186">
        <f t="shared" ref="E9:F9" si="1">E10</f>
        <v>5780.5</v>
      </c>
      <c r="F9" s="186">
        <f t="shared" si="1"/>
        <v>0</v>
      </c>
      <c r="G9" s="186">
        <f>SUM(G10:G24)</f>
        <v>0</v>
      </c>
      <c r="H9" s="2">
        <f>SUM(I9:K9)</f>
        <v>3893.0999999999995</v>
      </c>
      <c r="I9" s="186">
        <f>I10</f>
        <v>2745.3999999999996</v>
      </c>
      <c r="J9" s="186">
        <f t="shared" ref="J9:K9" si="2">J10</f>
        <v>1147.7</v>
      </c>
      <c r="K9" s="186">
        <f t="shared" si="2"/>
        <v>0</v>
      </c>
      <c r="L9" s="186">
        <f>SUM(L10:L24)</f>
        <v>0</v>
      </c>
      <c r="M9" s="187">
        <f t="shared" ref="M9:M71" si="3">IFERROR(H9/C9*100,"-")</f>
        <v>35.034781904410501</v>
      </c>
      <c r="N9" s="187">
        <f t="shared" ref="N9:N74" si="4">C9-H9</f>
        <v>7219.0000000000009</v>
      </c>
      <c r="O9" s="187">
        <f t="shared" ref="O9:O71" si="5">IFERROR(I9/D9*100,"-")</f>
        <v>51.492985220196552</v>
      </c>
      <c r="P9" s="187">
        <f t="shared" ref="P9:P74" si="6">D9-I9</f>
        <v>2586.2000000000007</v>
      </c>
      <c r="Q9" s="187">
        <f t="shared" ref="Q9:Q71" si="7">IFERROR(J9/E9*100,"-")</f>
        <v>19.854683850877951</v>
      </c>
      <c r="R9" s="187">
        <f t="shared" ref="R9:R74" si="8">E9-J9</f>
        <v>4632.8</v>
      </c>
      <c r="S9" s="187" t="str">
        <f t="shared" ref="S9:S71" si="9">IFERROR(K9/F9*100,"-")</f>
        <v>-</v>
      </c>
      <c r="T9" s="187">
        <f t="shared" ref="T9:T74" si="10">F9-K9</f>
        <v>0</v>
      </c>
      <c r="U9" s="51"/>
    </row>
    <row r="10" spans="1:21" s="5" customFormat="1" ht="95.25" customHeight="1" outlineLevel="1" x14ac:dyDescent="0.25">
      <c r="A10" s="240"/>
      <c r="B10" s="16" t="s">
        <v>803</v>
      </c>
      <c r="C10" s="6">
        <f>SUM(D10:F10)</f>
        <v>11112.1</v>
      </c>
      <c r="D10" s="220">
        <f>SUM(D11:D24)</f>
        <v>5331.6</v>
      </c>
      <c r="E10" s="220">
        <f>SUM(E11:E24)</f>
        <v>5780.5</v>
      </c>
      <c r="F10" s="220">
        <f>SUM(F11:F24)</f>
        <v>0</v>
      </c>
      <c r="G10" s="220">
        <v>0</v>
      </c>
      <c r="H10" s="6">
        <f>SUM(I10:K10)</f>
        <v>3893.0999999999995</v>
      </c>
      <c r="I10" s="220">
        <f>SUM(I11:I24)</f>
        <v>2745.3999999999996</v>
      </c>
      <c r="J10" s="220">
        <f t="shared" ref="J10:K10" si="11">SUM(J11:J24)</f>
        <v>1147.7</v>
      </c>
      <c r="K10" s="220">
        <f t="shared" si="11"/>
        <v>0</v>
      </c>
      <c r="L10" s="220">
        <v>0</v>
      </c>
      <c r="M10" s="220">
        <f t="shared" si="3"/>
        <v>35.034781904410501</v>
      </c>
      <c r="N10" s="220">
        <f t="shared" si="4"/>
        <v>7219.0000000000009</v>
      </c>
      <c r="O10" s="220">
        <f t="shared" si="5"/>
        <v>51.492985220196552</v>
      </c>
      <c r="P10" s="220">
        <f t="shared" si="6"/>
        <v>2586.2000000000007</v>
      </c>
      <c r="Q10" s="220">
        <f t="shared" si="7"/>
        <v>19.854683850877951</v>
      </c>
      <c r="R10" s="220">
        <f t="shared" si="8"/>
        <v>4632.8</v>
      </c>
      <c r="S10" s="220" t="str">
        <f>IFERROR(K10/F10*100,"-")</f>
        <v>-</v>
      </c>
      <c r="T10" s="220">
        <f t="shared" si="10"/>
        <v>0</v>
      </c>
      <c r="U10" s="46"/>
    </row>
    <row r="11" spans="1:21" s="5" customFormat="1" ht="43.5" customHeight="1" outlineLevel="2" x14ac:dyDescent="0.25">
      <c r="A11" s="240"/>
      <c r="B11" s="16" t="s">
        <v>3</v>
      </c>
      <c r="C11" s="6">
        <f t="shared" si="0"/>
        <v>50</v>
      </c>
      <c r="D11" s="220">
        <v>20</v>
      </c>
      <c r="E11" s="220">
        <v>30</v>
      </c>
      <c r="F11" s="220">
        <v>0</v>
      </c>
      <c r="G11" s="220">
        <v>0</v>
      </c>
      <c r="H11" s="6">
        <f t="shared" ref="H11:H70" si="12">SUM(I11:K11)</f>
        <v>50</v>
      </c>
      <c r="I11" s="220">
        <v>20</v>
      </c>
      <c r="J11" s="220">
        <v>30</v>
      </c>
      <c r="K11" s="220">
        <v>0</v>
      </c>
      <c r="L11" s="220">
        <v>0</v>
      </c>
      <c r="M11" s="281">
        <f t="shared" si="3"/>
        <v>100</v>
      </c>
      <c r="N11" s="281">
        <f t="shared" si="4"/>
        <v>0</v>
      </c>
      <c r="O11" s="281">
        <f t="shared" si="5"/>
        <v>100</v>
      </c>
      <c r="P11" s="281">
        <f t="shared" si="6"/>
        <v>0</v>
      </c>
      <c r="Q11" s="281">
        <f t="shared" si="7"/>
        <v>100</v>
      </c>
      <c r="R11" s="281">
        <f t="shared" si="8"/>
        <v>0</v>
      </c>
      <c r="S11" s="281" t="str">
        <f t="shared" si="9"/>
        <v>-</v>
      </c>
      <c r="T11" s="220">
        <f t="shared" si="10"/>
        <v>0</v>
      </c>
      <c r="U11" s="48"/>
    </row>
    <row r="12" spans="1:21" s="5" customFormat="1" ht="43.5" customHeight="1" outlineLevel="2" x14ac:dyDescent="0.25">
      <c r="A12" s="240"/>
      <c r="B12" s="16" t="s">
        <v>477</v>
      </c>
      <c r="C12" s="6">
        <f t="shared" si="0"/>
        <v>230</v>
      </c>
      <c r="D12" s="220">
        <v>80</v>
      </c>
      <c r="E12" s="220">
        <v>150</v>
      </c>
      <c r="F12" s="220">
        <v>0</v>
      </c>
      <c r="G12" s="220">
        <v>0</v>
      </c>
      <c r="H12" s="6">
        <f t="shared" si="12"/>
        <v>230</v>
      </c>
      <c r="I12" s="220">
        <v>80</v>
      </c>
      <c r="J12" s="220">
        <v>150</v>
      </c>
      <c r="K12" s="220">
        <v>0</v>
      </c>
      <c r="L12" s="220">
        <v>0</v>
      </c>
      <c r="M12" s="281">
        <f t="shared" si="3"/>
        <v>100</v>
      </c>
      <c r="N12" s="281">
        <f t="shared" si="4"/>
        <v>0</v>
      </c>
      <c r="O12" s="281">
        <f t="shared" si="5"/>
        <v>100</v>
      </c>
      <c r="P12" s="281">
        <f t="shared" si="6"/>
        <v>0</v>
      </c>
      <c r="Q12" s="281">
        <f t="shared" si="7"/>
        <v>100</v>
      </c>
      <c r="R12" s="281">
        <f t="shared" si="8"/>
        <v>0</v>
      </c>
      <c r="S12" s="281" t="str">
        <f t="shared" si="9"/>
        <v>-</v>
      </c>
      <c r="T12" s="220">
        <f t="shared" si="10"/>
        <v>0</v>
      </c>
      <c r="U12" s="46"/>
    </row>
    <row r="13" spans="1:21" s="5" customFormat="1" ht="54.75" customHeight="1" outlineLevel="2" x14ac:dyDescent="0.25">
      <c r="A13" s="240"/>
      <c r="B13" s="16" t="s">
        <v>478</v>
      </c>
      <c r="C13" s="6">
        <f t="shared" si="0"/>
        <v>230</v>
      </c>
      <c r="D13" s="220">
        <v>30</v>
      </c>
      <c r="E13" s="220">
        <v>200</v>
      </c>
      <c r="F13" s="220">
        <v>0</v>
      </c>
      <c r="G13" s="220">
        <v>0</v>
      </c>
      <c r="H13" s="6">
        <f t="shared" si="12"/>
        <v>10.3</v>
      </c>
      <c r="I13" s="220">
        <v>10.3</v>
      </c>
      <c r="J13" s="220">
        <v>0</v>
      </c>
      <c r="K13" s="220">
        <v>0</v>
      </c>
      <c r="L13" s="220">
        <v>0</v>
      </c>
      <c r="M13" s="281">
        <f t="shared" si="3"/>
        <v>4.4782608695652177</v>
      </c>
      <c r="N13" s="281">
        <f t="shared" si="4"/>
        <v>219.7</v>
      </c>
      <c r="O13" s="281">
        <f t="shared" si="5"/>
        <v>34.333333333333336</v>
      </c>
      <c r="P13" s="281">
        <f t="shared" si="6"/>
        <v>19.7</v>
      </c>
      <c r="Q13" s="281">
        <f t="shared" si="7"/>
        <v>0</v>
      </c>
      <c r="R13" s="281">
        <f t="shared" si="8"/>
        <v>200</v>
      </c>
      <c r="S13" s="281" t="str">
        <f t="shared" si="9"/>
        <v>-</v>
      </c>
      <c r="T13" s="220">
        <f t="shared" si="10"/>
        <v>0</v>
      </c>
      <c r="U13" s="46" t="s">
        <v>877</v>
      </c>
    </row>
    <row r="14" spans="1:21" s="5" customFormat="1" ht="54.75" customHeight="1" outlineLevel="2" x14ac:dyDescent="0.25">
      <c r="A14" s="240"/>
      <c r="B14" s="16" t="s">
        <v>479</v>
      </c>
      <c r="C14" s="6">
        <f t="shared" si="0"/>
        <v>306.8</v>
      </c>
      <c r="D14" s="220">
        <v>100</v>
      </c>
      <c r="E14" s="220">
        <v>206.8</v>
      </c>
      <c r="F14" s="220">
        <v>0</v>
      </c>
      <c r="G14" s="220">
        <v>0</v>
      </c>
      <c r="H14" s="6">
        <f t="shared" si="12"/>
        <v>210</v>
      </c>
      <c r="I14" s="220">
        <v>100</v>
      </c>
      <c r="J14" s="220">
        <v>110</v>
      </c>
      <c r="K14" s="220">
        <v>0</v>
      </c>
      <c r="L14" s="220">
        <v>0</v>
      </c>
      <c r="M14" s="281">
        <f t="shared" si="3"/>
        <v>68.44850065189047</v>
      </c>
      <c r="N14" s="281">
        <f t="shared" si="4"/>
        <v>96.800000000000011</v>
      </c>
      <c r="O14" s="281">
        <f t="shared" si="5"/>
        <v>100</v>
      </c>
      <c r="P14" s="281">
        <f t="shared" si="6"/>
        <v>0</v>
      </c>
      <c r="Q14" s="281">
        <f t="shared" si="7"/>
        <v>53.191489361702125</v>
      </c>
      <c r="R14" s="281">
        <f t="shared" si="8"/>
        <v>96.800000000000011</v>
      </c>
      <c r="S14" s="281" t="str">
        <f t="shared" si="9"/>
        <v>-</v>
      </c>
      <c r="T14" s="220">
        <f t="shared" si="10"/>
        <v>0</v>
      </c>
      <c r="U14" s="46"/>
    </row>
    <row r="15" spans="1:21" s="5" customFormat="1" outlineLevel="2" x14ac:dyDescent="0.25">
      <c r="A15" s="240"/>
      <c r="B15" s="16" t="s">
        <v>480</v>
      </c>
      <c r="C15" s="6">
        <f t="shared" si="0"/>
        <v>220</v>
      </c>
      <c r="D15" s="220">
        <v>70</v>
      </c>
      <c r="E15" s="220">
        <v>150</v>
      </c>
      <c r="F15" s="220">
        <v>0</v>
      </c>
      <c r="G15" s="220">
        <v>0</v>
      </c>
      <c r="H15" s="6">
        <f t="shared" si="12"/>
        <v>110</v>
      </c>
      <c r="I15" s="220">
        <v>70</v>
      </c>
      <c r="J15" s="220">
        <v>40</v>
      </c>
      <c r="K15" s="220">
        <v>0</v>
      </c>
      <c r="L15" s="220">
        <v>0</v>
      </c>
      <c r="M15" s="281">
        <f t="shared" si="3"/>
        <v>50</v>
      </c>
      <c r="N15" s="281">
        <f t="shared" si="4"/>
        <v>110</v>
      </c>
      <c r="O15" s="281">
        <f t="shared" si="5"/>
        <v>100</v>
      </c>
      <c r="P15" s="281">
        <f t="shared" si="6"/>
        <v>0</v>
      </c>
      <c r="Q15" s="281">
        <f t="shared" si="7"/>
        <v>26.666666666666668</v>
      </c>
      <c r="R15" s="281">
        <f t="shared" si="8"/>
        <v>110</v>
      </c>
      <c r="S15" s="281" t="str">
        <f t="shared" si="9"/>
        <v>-</v>
      </c>
      <c r="T15" s="220">
        <f t="shared" si="10"/>
        <v>0</v>
      </c>
      <c r="U15" s="48"/>
    </row>
    <row r="16" spans="1:21" s="5" customFormat="1" ht="99" customHeight="1" outlineLevel="2" x14ac:dyDescent="0.25">
      <c r="A16" s="240"/>
      <c r="B16" s="16" t="s">
        <v>481</v>
      </c>
      <c r="C16" s="6">
        <f t="shared" si="0"/>
        <v>760</v>
      </c>
      <c r="D16" s="220">
        <v>60</v>
      </c>
      <c r="E16" s="220">
        <v>700</v>
      </c>
      <c r="F16" s="220">
        <v>0</v>
      </c>
      <c r="G16" s="220">
        <v>0</v>
      </c>
      <c r="H16" s="6">
        <f t="shared" si="12"/>
        <v>164.6</v>
      </c>
      <c r="I16" s="220">
        <v>60</v>
      </c>
      <c r="J16" s="220">
        <v>104.6</v>
      </c>
      <c r="K16" s="220">
        <v>0</v>
      </c>
      <c r="L16" s="220">
        <v>0</v>
      </c>
      <c r="M16" s="281">
        <f t="shared" si="3"/>
        <v>21.657894736842103</v>
      </c>
      <c r="N16" s="281">
        <f t="shared" si="4"/>
        <v>595.4</v>
      </c>
      <c r="O16" s="281">
        <f t="shared" si="5"/>
        <v>100</v>
      </c>
      <c r="P16" s="281">
        <f t="shared" si="6"/>
        <v>0</v>
      </c>
      <c r="Q16" s="281">
        <f t="shared" si="7"/>
        <v>14.942857142857141</v>
      </c>
      <c r="R16" s="281">
        <f t="shared" si="8"/>
        <v>595.4</v>
      </c>
      <c r="S16" s="281" t="str">
        <f t="shared" si="9"/>
        <v>-</v>
      </c>
      <c r="T16" s="281">
        <f t="shared" si="10"/>
        <v>0</v>
      </c>
      <c r="U16" s="46"/>
    </row>
    <row r="17" spans="1:21" s="5" customFormat="1" ht="46.5" customHeight="1" outlineLevel="2" x14ac:dyDescent="0.25">
      <c r="A17" s="240"/>
      <c r="B17" s="16" t="s">
        <v>482</v>
      </c>
      <c r="C17" s="6">
        <f t="shared" si="0"/>
        <v>1010</v>
      </c>
      <c r="D17" s="220">
        <v>110</v>
      </c>
      <c r="E17" s="220">
        <v>900</v>
      </c>
      <c r="F17" s="220">
        <v>0</v>
      </c>
      <c r="G17" s="220">
        <v>0</v>
      </c>
      <c r="H17" s="6">
        <f t="shared" si="12"/>
        <v>192.5</v>
      </c>
      <c r="I17" s="220">
        <v>110</v>
      </c>
      <c r="J17" s="220">
        <v>82.5</v>
      </c>
      <c r="K17" s="220">
        <v>0</v>
      </c>
      <c r="L17" s="220">
        <v>0</v>
      </c>
      <c r="M17" s="281">
        <f t="shared" si="3"/>
        <v>19.059405940594061</v>
      </c>
      <c r="N17" s="281">
        <f t="shared" si="4"/>
        <v>817.5</v>
      </c>
      <c r="O17" s="281">
        <f t="shared" si="5"/>
        <v>100</v>
      </c>
      <c r="P17" s="281">
        <f t="shared" si="6"/>
        <v>0</v>
      </c>
      <c r="Q17" s="281">
        <f t="shared" si="7"/>
        <v>9.1666666666666661</v>
      </c>
      <c r="R17" s="281">
        <f t="shared" si="8"/>
        <v>817.5</v>
      </c>
      <c r="S17" s="281" t="str">
        <f t="shared" si="9"/>
        <v>-</v>
      </c>
      <c r="T17" s="281">
        <f t="shared" si="10"/>
        <v>0</v>
      </c>
      <c r="U17" s="46"/>
    </row>
    <row r="18" spans="1:21" s="5" customFormat="1" ht="43.5" customHeight="1" outlineLevel="2" x14ac:dyDescent="0.25">
      <c r="A18" s="240"/>
      <c r="B18" s="16" t="s">
        <v>483</v>
      </c>
      <c r="C18" s="6">
        <f t="shared" si="0"/>
        <v>244</v>
      </c>
      <c r="D18" s="220">
        <v>20</v>
      </c>
      <c r="E18" s="220">
        <v>224</v>
      </c>
      <c r="F18" s="220">
        <v>0</v>
      </c>
      <c r="G18" s="220">
        <v>0</v>
      </c>
      <c r="H18" s="6">
        <f t="shared" si="12"/>
        <v>0</v>
      </c>
      <c r="I18" s="220"/>
      <c r="J18" s="220">
        <v>0</v>
      </c>
      <c r="K18" s="220">
        <v>0</v>
      </c>
      <c r="L18" s="220">
        <v>0</v>
      </c>
      <c r="M18" s="281">
        <f t="shared" si="3"/>
        <v>0</v>
      </c>
      <c r="N18" s="281">
        <f t="shared" si="4"/>
        <v>244</v>
      </c>
      <c r="O18" s="281">
        <f t="shared" si="5"/>
        <v>0</v>
      </c>
      <c r="P18" s="281">
        <f t="shared" si="6"/>
        <v>20</v>
      </c>
      <c r="Q18" s="281">
        <f t="shared" si="7"/>
        <v>0</v>
      </c>
      <c r="R18" s="281">
        <f t="shared" si="8"/>
        <v>224</v>
      </c>
      <c r="S18" s="281" t="str">
        <f t="shared" si="9"/>
        <v>-</v>
      </c>
      <c r="T18" s="281">
        <f t="shared" si="10"/>
        <v>0</v>
      </c>
      <c r="U18" s="5" t="s">
        <v>878</v>
      </c>
    </row>
    <row r="19" spans="1:21" s="5" customFormat="1" ht="114.75" outlineLevel="2" x14ac:dyDescent="0.25">
      <c r="A19" s="240"/>
      <c r="B19" s="16" t="s">
        <v>484</v>
      </c>
      <c r="C19" s="6">
        <f t="shared" si="0"/>
        <v>1900</v>
      </c>
      <c r="D19" s="220">
        <v>400</v>
      </c>
      <c r="E19" s="220">
        <v>1500</v>
      </c>
      <c r="F19" s="220">
        <v>0</v>
      </c>
      <c r="G19" s="220">
        <v>0</v>
      </c>
      <c r="H19" s="6">
        <f t="shared" si="12"/>
        <v>230.6</v>
      </c>
      <c r="I19" s="220">
        <v>100</v>
      </c>
      <c r="J19" s="220">
        <v>130.6</v>
      </c>
      <c r="K19" s="220">
        <v>0</v>
      </c>
      <c r="L19" s="220">
        <v>0</v>
      </c>
      <c r="M19" s="281">
        <f t="shared" si="3"/>
        <v>12.136842105263156</v>
      </c>
      <c r="N19" s="281">
        <f t="shared" si="4"/>
        <v>1669.4</v>
      </c>
      <c r="O19" s="281">
        <f t="shared" si="5"/>
        <v>25</v>
      </c>
      <c r="P19" s="281">
        <f t="shared" si="6"/>
        <v>300</v>
      </c>
      <c r="Q19" s="281">
        <f t="shared" si="7"/>
        <v>8.706666666666667</v>
      </c>
      <c r="R19" s="281">
        <f t="shared" si="8"/>
        <v>1369.4</v>
      </c>
      <c r="S19" s="281" t="str">
        <f t="shared" si="9"/>
        <v>-</v>
      </c>
      <c r="T19" s="281">
        <f t="shared" si="10"/>
        <v>0</v>
      </c>
      <c r="U19" s="48"/>
    </row>
    <row r="20" spans="1:21" s="5" customFormat="1" ht="40.5" customHeight="1" outlineLevel="2" x14ac:dyDescent="0.25">
      <c r="A20" s="240"/>
      <c r="B20" s="16" t="s">
        <v>485</v>
      </c>
      <c r="C20" s="6">
        <f t="shared" si="0"/>
        <v>1010</v>
      </c>
      <c r="D20" s="220">
        <v>110</v>
      </c>
      <c r="E20" s="220">
        <v>900</v>
      </c>
      <c r="F20" s="220">
        <v>0</v>
      </c>
      <c r="G20" s="220">
        <v>0</v>
      </c>
      <c r="H20" s="6">
        <f t="shared" si="12"/>
        <v>0</v>
      </c>
      <c r="I20" s="220">
        <v>0</v>
      </c>
      <c r="J20" s="220">
        <v>0</v>
      </c>
      <c r="K20" s="220">
        <v>0</v>
      </c>
      <c r="L20" s="220">
        <v>0</v>
      </c>
      <c r="M20" s="281">
        <f t="shared" si="3"/>
        <v>0</v>
      </c>
      <c r="N20" s="281">
        <f t="shared" si="4"/>
        <v>1010</v>
      </c>
      <c r="O20" s="281">
        <f t="shared" si="5"/>
        <v>0</v>
      </c>
      <c r="P20" s="281">
        <f t="shared" si="6"/>
        <v>110</v>
      </c>
      <c r="Q20" s="281">
        <f t="shared" si="7"/>
        <v>0</v>
      </c>
      <c r="R20" s="281">
        <f t="shared" si="8"/>
        <v>900</v>
      </c>
      <c r="S20" s="281" t="str">
        <f t="shared" si="9"/>
        <v>-</v>
      </c>
      <c r="T20" s="281">
        <f t="shared" si="10"/>
        <v>0</v>
      </c>
      <c r="U20" s="48" t="s">
        <v>879</v>
      </c>
    </row>
    <row r="21" spans="1:21" s="5" customFormat="1" ht="30" customHeight="1" outlineLevel="2" x14ac:dyDescent="0.25">
      <c r="A21" s="240"/>
      <c r="B21" s="16" t="s">
        <v>486</v>
      </c>
      <c r="C21" s="6">
        <f t="shared" si="0"/>
        <v>300</v>
      </c>
      <c r="D21" s="220">
        <v>40</v>
      </c>
      <c r="E21" s="220">
        <v>260</v>
      </c>
      <c r="F21" s="220">
        <v>0</v>
      </c>
      <c r="G21" s="220">
        <v>0</v>
      </c>
      <c r="H21" s="6">
        <f t="shared" si="12"/>
        <v>0</v>
      </c>
      <c r="I21" s="220">
        <v>0</v>
      </c>
      <c r="J21" s="220">
        <v>0</v>
      </c>
      <c r="K21" s="220">
        <v>0</v>
      </c>
      <c r="L21" s="220">
        <v>0</v>
      </c>
      <c r="M21" s="281">
        <f t="shared" si="3"/>
        <v>0</v>
      </c>
      <c r="N21" s="281">
        <f t="shared" si="4"/>
        <v>300</v>
      </c>
      <c r="O21" s="281">
        <f t="shared" si="5"/>
        <v>0</v>
      </c>
      <c r="P21" s="281">
        <f t="shared" si="6"/>
        <v>40</v>
      </c>
      <c r="Q21" s="281">
        <f t="shared" si="7"/>
        <v>0</v>
      </c>
      <c r="R21" s="281">
        <f t="shared" si="8"/>
        <v>260</v>
      </c>
      <c r="S21" s="281" t="str">
        <f t="shared" si="9"/>
        <v>-</v>
      </c>
      <c r="T21" s="281">
        <f t="shared" si="10"/>
        <v>0</v>
      </c>
      <c r="U21" s="46" t="s">
        <v>880</v>
      </c>
    </row>
    <row r="22" spans="1:21" s="5" customFormat="1" ht="27.75" customHeight="1" outlineLevel="2" x14ac:dyDescent="0.25">
      <c r="A22" s="240"/>
      <c r="B22" s="16" t="s">
        <v>487</v>
      </c>
      <c r="C22" s="6">
        <f t="shared" si="0"/>
        <v>659.7</v>
      </c>
      <c r="D22" s="220">
        <v>100</v>
      </c>
      <c r="E22" s="220">
        <v>559.70000000000005</v>
      </c>
      <c r="F22" s="220">
        <v>0</v>
      </c>
      <c r="G22" s="220">
        <v>0</v>
      </c>
      <c r="H22" s="6">
        <f t="shared" si="12"/>
        <v>600</v>
      </c>
      <c r="I22" s="220">
        <v>100</v>
      </c>
      <c r="J22" s="220">
        <v>500</v>
      </c>
      <c r="K22" s="220">
        <v>0</v>
      </c>
      <c r="L22" s="220">
        <v>0</v>
      </c>
      <c r="M22" s="281">
        <f t="shared" si="3"/>
        <v>90.950432014552064</v>
      </c>
      <c r="N22" s="281">
        <f t="shared" si="4"/>
        <v>59.700000000000045</v>
      </c>
      <c r="O22" s="281">
        <f t="shared" si="5"/>
        <v>100</v>
      </c>
      <c r="P22" s="281">
        <f t="shared" si="6"/>
        <v>0</v>
      </c>
      <c r="Q22" s="281">
        <f t="shared" si="7"/>
        <v>89.333571556190805</v>
      </c>
      <c r="R22" s="281">
        <f t="shared" si="8"/>
        <v>59.700000000000045</v>
      </c>
      <c r="S22" s="281" t="str">
        <f t="shared" si="9"/>
        <v>-</v>
      </c>
      <c r="T22" s="281">
        <f t="shared" si="10"/>
        <v>0</v>
      </c>
      <c r="U22" s="46"/>
    </row>
    <row r="23" spans="1:21" s="5" customFormat="1" ht="21.75" customHeight="1" outlineLevel="2" x14ac:dyDescent="0.25">
      <c r="A23" s="240"/>
      <c r="B23" s="16" t="s">
        <v>488</v>
      </c>
      <c r="C23" s="6">
        <f t="shared" ref="C23:C24" si="13">SUM(D23:F23)</f>
        <v>3191.6</v>
      </c>
      <c r="D23" s="220">
        <v>3191.6</v>
      </c>
      <c r="E23" s="220">
        <v>0</v>
      </c>
      <c r="F23" s="220">
        <v>0</v>
      </c>
      <c r="G23" s="220">
        <v>0</v>
      </c>
      <c r="H23" s="6">
        <f t="shared" ref="H23:H24" si="14">SUM(I23:K23)</f>
        <v>2095.1</v>
      </c>
      <c r="I23" s="220">
        <v>2095.1</v>
      </c>
      <c r="J23" s="220">
        <v>0</v>
      </c>
      <c r="K23" s="220">
        <v>0</v>
      </c>
      <c r="L23" s="220">
        <v>0</v>
      </c>
      <c r="M23" s="281">
        <f t="shared" ref="M23:M24" si="15">IFERROR(H23/C23*100,"-")</f>
        <v>65.644191001378616</v>
      </c>
      <c r="N23" s="282">
        <f t="shared" ref="N23:N24" si="16">C23-H23</f>
        <v>1096.5</v>
      </c>
      <c r="O23" s="281">
        <f t="shared" ref="O23:O24" si="17">IFERROR(I23/D23*100,"-")</f>
        <v>65.644191001378616</v>
      </c>
      <c r="P23" s="281">
        <f t="shared" ref="P23:P24" si="18">D23-I23</f>
        <v>1096.5</v>
      </c>
      <c r="Q23" s="281" t="str">
        <f t="shared" ref="Q23:Q24" si="19">IFERROR(J23/E23*100,"-")</f>
        <v>-</v>
      </c>
      <c r="R23" s="281">
        <f t="shared" ref="R23:R24" si="20">E23-J23</f>
        <v>0</v>
      </c>
      <c r="S23" s="281" t="str">
        <f t="shared" ref="S23:S24" si="21">IFERROR(K23/F23*100,"-")</f>
        <v>-</v>
      </c>
      <c r="T23" s="281">
        <f t="shared" ref="T23:T24" si="22">F23-K23</f>
        <v>0</v>
      </c>
      <c r="U23" s="48"/>
    </row>
    <row r="24" spans="1:21" s="5" customFormat="1" ht="52.5" customHeight="1" outlineLevel="2" x14ac:dyDescent="0.25">
      <c r="A24" s="240"/>
      <c r="B24" s="16" t="s">
        <v>489</v>
      </c>
      <c r="C24" s="6">
        <f t="shared" si="13"/>
        <v>1000</v>
      </c>
      <c r="D24" s="220">
        <v>1000</v>
      </c>
      <c r="E24" s="220">
        <v>0</v>
      </c>
      <c r="F24" s="220">
        <v>0</v>
      </c>
      <c r="G24" s="220">
        <v>0</v>
      </c>
      <c r="H24" s="6">
        <f t="shared" si="14"/>
        <v>0</v>
      </c>
      <c r="I24" s="220">
        <v>0</v>
      </c>
      <c r="J24" s="220">
        <v>0</v>
      </c>
      <c r="K24" s="220">
        <v>0</v>
      </c>
      <c r="L24" s="220">
        <v>0</v>
      </c>
      <c r="M24" s="281">
        <f t="shared" si="15"/>
        <v>0</v>
      </c>
      <c r="N24" s="282">
        <f t="shared" si="16"/>
        <v>1000</v>
      </c>
      <c r="O24" s="281">
        <f t="shared" si="17"/>
        <v>0</v>
      </c>
      <c r="P24" s="281">
        <f t="shared" si="18"/>
        <v>1000</v>
      </c>
      <c r="Q24" s="281" t="str">
        <f t="shared" si="19"/>
        <v>-</v>
      </c>
      <c r="R24" s="281">
        <f t="shared" si="20"/>
        <v>0</v>
      </c>
      <c r="S24" s="281" t="str">
        <f t="shared" si="21"/>
        <v>-</v>
      </c>
      <c r="T24" s="281">
        <f t="shared" si="22"/>
        <v>0</v>
      </c>
      <c r="U24" s="48"/>
    </row>
    <row r="25" spans="1:21" s="189" customFormat="1" ht="35.25" customHeight="1" x14ac:dyDescent="0.25">
      <c r="A25" s="92">
        <v>2</v>
      </c>
      <c r="B25" s="1" t="s">
        <v>11</v>
      </c>
      <c r="C25" s="2">
        <f t="shared" ref="C25:C40" si="23">SUM(D25:G25)</f>
        <v>1284558.8</v>
      </c>
      <c r="D25" s="186">
        <f>D26+D34+D39+D50</f>
        <v>246796.7</v>
      </c>
      <c r="E25" s="186">
        <f>E26+E34+E39+E50</f>
        <v>982866.4</v>
      </c>
      <c r="F25" s="186">
        <f>F26+F34+F39+F50</f>
        <v>0</v>
      </c>
      <c r="G25" s="186">
        <f>G26+G34+G39+G50</f>
        <v>54895.700000000004</v>
      </c>
      <c r="H25" s="2">
        <f t="shared" ref="H25:H41" si="24">SUM(I25:L25)</f>
        <v>999698.40000000014</v>
      </c>
      <c r="I25" s="186">
        <f>I26+I34+I39+I50</f>
        <v>194606.80000000002</v>
      </c>
      <c r="J25" s="186">
        <f>J26+J34+J39+J50</f>
        <v>767851.70000000007</v>
      </c>
      <c r="K25" s="186">
        <f t="shared" ref="K25:L25" si="25">K26+K34+K39+K50</f>
        <v>0</v>
      </c>
      <c r="L25" s="186">
        <f t="shared" si="25"/>
        <v>37239.9</v>
      </c>
      <c r="M25" s="187">
        <f>IFERROR(H25/C25*100,"-")</f>
        <v>77.824261528549727</v>
      </c>
      <c r="N25" s="187">
        <f t="shared" si="4"/>
        <v>284860.39999999991</v>
      </c>
      <c r="O25" s="188">
        <f t="shared" si="5"/>
        <v>78.853080288350696</v>
      </c>
      <c r="P25" s="187">
        <f t="shared" si="6"/>
        <v>52189.899999999994</v>
      </c>
      <c r="Q25" s="187">
        <f t="shared" si="7"/>
        <v>78.123710404588053</v>
      </c>
      <c r="R25" s="187">
        <f t="shared" si="8"/>
        <v>215014.69999999995</v>
      </c>
      <c r="S25" s="187" t="str">
        <f t="shared" si="9"/>
        <v>-</v>
      </c>
      <c r="T25" s="187">
        <f t="shared" si="10"/>
        <v>0</v>
      </c>
      <c r="U25" s="51"/>
    </row>
    <row r="26" spans="1:21" s="5" customFormat="1" ht="51.75" customHeight="1" outlineLevel="1" x14ac:dyDescent="0.25">
      <c r="A26" s="176"/>
      <c r="B26" s="160" t="s">
        <v>291</v>
      </c>
      <c r="C26" s="134">
        <f t="shared" si="23"/>
        <v>1188775</v>
      </c>
      <c r="D26" s="177">
        <f>D27+D30+D31</f>
        <v>163171</v>
      </c>
      <c r="E26" s="177">
        <f t="shared" ref="E26:F26" si="26">E27+E30+E31</f>
        <v>970728.3</v>
      </c>
      <c r="F26" s="177">
        <f t="shared" si="26"/>
        <v>0</v>
      </c>
      <c r="G26" s="177">
        <f>SUM(G27+G30+G31)</f>
        <v>54875.700000000004</v>
      </c>
      <c r="H26" s="177">
        <f t="shared" si="24"/>
        <v>922854.8</v>
      </c>
      <c r="I26" s="177">
        <f>I27+I30+I31</f>
        <v>128914.6</v>
      </c>
      <c r="J26" s="177">
        <f t="shared" ref="J26:L26" si="27">J27+J30+J31</f>
        <v>756700.3</v>
      </c>
      <c r="K26" s="177">
        <f t="shared" si="27"/>
        <v>0</v>
      </c>
      <c r="L26" s="177">
        <f t="shared" si="27"/>
        <v>37239.9</v>
      </c>
      <c r="M26" s="178">
        <f t="shared" si="3"/>
        <v>77.630737523921695</v>
      </c>
      <c r="N26" s="179">
        <f t="shared" si="4"/>
        <v>265920.19999999995</v>
      </c>
      <c r="O26" s="178">
        <f t="shared" si="5"/>
        <v>79.005828241538026</v>
      </c>
      <c r="P26" s="178">
        <f t="shared" si="6"/>
        <v>34256.399999999994</v>
      </c>
      <c r="Q26" s="178">
        <f t="shared" si="7"/>
        <v>77.951812056988558</v>
      </c>
      <c r="R26" s="178">
        <f t="shared" si="8"/>
        <v>214028</v>
      </c>
      <c r="S26" s="178" t="str">
        <f t="shared" si="9"/>
        <v>-</v>
      </c>
      <c r="T26" s="178">
        <f t="shared" si="10"/>
        <v>0</v>
      </c>
      <c r="U26" s="115"/>
    </row>
    <row r="27" spans="1:21" s="5" customFormat="1" ht="51" customHeight="1" outlineLevel="2" x14ac:dyDescent="0.25">
      <c r="A27" s="172"/>
      <c r="B27" s="175" t="s">
        <v>743</v>
      </c>
      <c r="C27" s="6">
        <f t="shared" si="23"/>
        <v>1128147.8</v>
      </c>
      <c r="D27" s="89">
        <f>D28+D29</f>
        <v>112493.8</v>
      </c>
      <c r="E27" s="89">
        <f t="shared" ref="E27:F27" si="28">E28+E29</f>
        <v>962828.3</v>
      </c>
      <c r="F27" s="89">
        <f t="shared" si="28"/>
        <v>0</v>
      </c>
      <c r="G27" s="174">
        <f>SUM(G28:G29)</f>
        <v>52825.700000000004</v>
      </c>
      <c r="H27" s="6">
        <f t="shared" si="24"/>
        <v>872887.5</v>
      </c>
      <c r="I27" s="89">
        <f>I28+I29</f>
        <v>85028</v>
      </c>
      <c r="J27" s="89">
        <f t="shared" ref="J27:L27" si="29">J28+J29</f>
        <v>751726</v>
      </c>
      <c r="K27" s="89">
        <f t="shared" si="29"/>
        <v>0</v>
      </c>
      <c r="L27" s="89">
        <f t="shared" si="29"/>
        <v>36133.5</v>
      </c>
      <c r="M27" s="6">
        <f t="shared" si="3"/>
        <v>77.373505492808647</v>
      </c>
      <c r="N27" s="6">
        <f t="shared" si="4"/>
        <v>255260.30000000005</v>
      </c>
      <c r="O27" s="6">
        <f t="shared" si="5"/>
        <v>75.584609996284229</v>
      </c>
      <c r="P27" s="6">
        <f t="shared" si="6"/>
        <v>27465.800000000003</v>
      </c>
      <c r="Q27" s="6">
        <f t="shared" si="7"/>
        <v>78.074772002443211</v>
      </c>
      <c r="R27" s="6">
        <f t="shared" si="8"/>
        <v>211102.30000000005</v>
      </c>
      <c r="S27" s="6" t="str">
        <f t="shared" si="9"/>
        <v>-</v>
      </c>
      <c r="T27" s="6">
        <f t="shared" si="10"/>
        <v>0</v>
      </c>
      <c r="U27" s="115" t="s">
        <v>845</v>
      </c>
    </row>
    <row r="28" spans="1:21" s="5" customFormat="1" ht="51" customHeight="1" outlineLevel="3" x14ac:dyDescent="0.25">
      <c r="A28" s="172"/>
      <c r="B28" s="173" t="s">
        <v>424</v>
      </c>
      <c r="C28" s="6">
        <f t="shared" si="23"/>
        <v>400853.3</v>
      </c>
      <c r="D28" s="89">
        <v>49640.800000000003</v>
      </c>
      <c r="E28" s="174">
        <v>311386.2</v>
      </c>
      <c r="F28" s="174">
        <v>0</v>
      </c>
      <c r="G28" s="174">
        <v>39826.300000000003</v>
      </c>
      <c r="H28" s="6">
        <f t="shared" si="24"/>
        <v>294429.3</v>
      </c>
      <c r="I28" s="89">
        <v>36192.1</v>
      </c>
      <c r="J28" s="174">
        <v>230440.7</v>
      </c>
      <c r="K28" s="79">
        <v>0</v>
      </c>
      <c r="L28" s="79">
        <v>27796.5</v>
      </c>
      <c r="M28" s="6">
        <f t="shared" si="3"/>
        <v>73.450636429836052</v>
      </c>
      <c r="N28" s="6">
        <f t="shared" si="4"/>
        <v>106424</v>
      </c>
      <c r="O28" s="6">
        <f t="shared" si="5"/>
        <v>72.907970862677459</v>
      </c>
      <c r="P28" s="6">
        <f t="shared" si="6"/>
        <v>13448.700000000004</v>
      </c>
      <c r="Q28" s="6">
        <f t="shared" si="7"/>
        <v>74.004788908435899</v>
      </c>
      <c r="R28" s="6">
        <f t="shared" si="8"/>
        <v>80945.5</v>
      </c>
      <c r="S28" s="6" t="str">
        <f t="shared" si="9"/>
        <v>-</v>
      </c>
      <c r="T28" s="6">
        <f t="shared" si="10"/>
        <v>0</v>
      </c>
      <c r="U28" s="460"/>
    </row>
    <row r="29" spans="1:21" s="5" customFormat="1" ht="51" customHeight="1" outlineLevel="3" x14ac:dyDescent="0.25">
      <c r="A29" s="172"/>
      <c r="B29" s="173" t="s">
        <v>425</v>
      </c>
      <c r="C29" s="6">
        <f t="shared" si="23"/>
        <v>727294.5</v>
      </c>
      <c r="D29" s="89">
        <v>62853</v>
      </c>
      <c r="E29" s="174">
        <v>651442.1</v>
      </c>
      <c r="F29" s="174">
        <v>0</v>
      </c>
      <c r="G29" s="174">
        <v>12999.4</v>
      </c>
      <c r="H29" s="6">
        <f t="shared" si="24"/>
        <v>578458.19999999995</v>
      </c>
      <c r="I29" s="89">
        <f>48835.8+0.1</f>
        <v>48835.9</v>
      </c>
      <c r="J29" s="174">
        <v>521285.3</v>
      </c>
      <c r="K29" s="79">
        <v>0</v>
      </c>
      <c r="L29" s="79">
        <v>8337</v>
      </c>
      <c r="M29" s="6">
        <f t="shared" si="3"/>
        <v>79.535621402334272</v>
      </c>
      <c r="N29" s="6">
        <f t="shared" si="4"/>
        <v>148836.30000000005</v>
      </c>
      <c r="O29" s="6">
        <f t="shared" si="5"/>
        <v>77.698598316707233</v>
      </c>
      <c r="P29" s="6">
        <f t="shared" si="6"/>
        <v>14017.099999999999</v>
      </c>
      <c r="Q29" s="6">
        <f t="shared" si="7"/>
        <v>80.02020440496554</v>
      </c>
      <c r="R29" s="6">
        <f t="shared" si="8"/>
        <v>130156.79999999999</v>
      </c>
      <c r="S29" s="6" t="str">
        <f t="shared" si="9"/>
        <v>-</v>
      </c>
      <c r="T29" s="6">
        <f t="shared" si="10"/>
        <v>0</v>
      </c>
      <c r="U29" s="461"/>
    </row>
    <row r="30" spans="1:21" s="5" customFormat="1" ht="51" customHeight="1" outlineLevel="2" x14ac:dyDescent="0.25">
      <c r="A30" s="172"/>
      <c r="B30" s="175" t="s">
        <v>741</v>
      </c>
      <c r="C30" s="6">
        <f t="shared" si="23"/>
        <v>51187</v>
      </c>
      <c r="D30" s="89">
        <v>46770.7</v>
      </c>
      <c r="E30" s="174">
        <v>2366.3000000000002</v>
      </c>
      <c r="F30" s="174">
        <v>0</v>
      </c>
      <c r="G30" s="174">
        <v>2050</v>
      </c>
      <c r="H30" s="6">
        <f t="shared" si="24"/>
        <v>41398</v>
      </c>
      <c r="I30" s="89">
        <v>40291.599999999999</v>
      </c>
      <c r="J30" s="174">
        <v>0</v>
      </c>
      <c r="K30" s="79">
        <v>0</v>
      </c>
      <c r="L30" s="79">
        <v>1106.4000000000001</v>
      </c>
      <c r="M30" s="6">
        <f t="shared" si="3"/>
        <v>80.876003672807556</v>
      </c>
      <c r="N30" s="6">
        <f t="shared" si="4"/>
        <v>9789</v>
      </c>
      <c r="O30" s="6">
        <f t="shared" si="5"/>
        <v>86.147096365887194</v>
      </c>
      <c r="P30" s="6">
        <f t="shared" si="6"/>
        <v>6479.0999999999985</v>
      </c>
      <c r="Q30" s="6">
        <f t="shared" si="7"/>
        <v>0</v>
      </c>
      <c r="R30" s="6">
        <f t="shared" si="8"/>
        <v>2366.3000000000002</v>
      </c>
      <c r="S30" s="6" t="str">
        <f t="shared" si="9"/>
        <v>-</v>
      </c>
      <c r="T30" s="6">
        <f t="shared" si="10"/>
        <v>0</v>
      </c>
      <c r="U30" s="155" t="s">
        <v>846</v>
      </c>
    </row>
    <row r="31" spans="1:21" s="5" customFormat="1" ht="51" customHeight="1" outlineLevel="2" x14ac:dyDescent="0.25">
      <c r="A31" s="172"/>
      <c r="B31" s="175" t="s">
        <v>742</v>
      </c>
      <c r="C31" s="6">
        <f t="shared" si="23"/>
        <v>9440.2000000000007</v>
      </c>
      <c r="D31" s="89">
        <f>D32+D33</f>
        <v>3906.5</v>
      </c>
      <c r="E31" s="89">
        <f t="shared" ref="E31:F31" si="30">E32+E33</f>
        <v>5533.7</v>
      </c>
      <c r="F31" s="89">
        <f t="shared" si="30"/>
        <v>0</v>
      </c>
      <c r="G31" s="174">
        <v>0</v>
      </c>
      <c r="H31" s="6">
        <f t="shared" si="24"/>
        <v>8569.2999999999993</v>
      </c>
      <c r="I31" s="89">
        <f>I32+I33</f>
        <v>3595</v>
      </c>
      <c r="J31" s="89">
        <f t="shared" ref="J31:K31" si="31">J32+J33</f>
        <v>4974.3</v>
      </c>
      <c r="K31" s="89">
        <f t="shared" si="31"/>
        <v>0</v>
      </c>
      <c r="L31" s="79"/>
      <c r="M31" s="6">
        <f t="shared" si="3"/>
        <v>90.774559861019881</v>
      </c>
      <c r="N31" s="6">
        <f t="shared" si="4"/>
        <v>870.90000000000146</v>
      </c>
      <c r="O31" s="6">
        <f t="shared" si="5"/>
        <v>92.026110328938955</v>
      </c>
      <c r="P31" s="6">
        <f t="shared" si="6"/>
        <v>311.5</v>
      </c>
      <c r="Q31" s="6">
        <f t="shared" si="7"/>
        <v>89.891031317201879</v>
      </c>
      <c r="R31" s="6">
        <f t="shared" si="8"/>
        <v>559.39999999999964</v>
      </c>
      <c r="S31" s="6" t="str">
        <f t="shared" si="9"/>
        <v>-</v>
      </c>
      <c r="T31" s="6">
        <f t="shared" si="10"/>
        <v>0</v>
      </c>
      <c r="U31" s="155" t="s">
        <v>908</v>
      </c>
    </row>
    <row r="32" spans="1:21" s="5" customFormat="1" ht="51" customHeight="1" outlineLevel="3" x14ac:dyDescent="0.25">
      <c r="A32" s="172"/>
      <c r="B32" s="173" t="s">
        <v>9</v>
      </c>
      <c r="C32" s="6">
        <f t="shared" si="23"/>
        <v>6917.1</v>
      </c>
      <c r="D32" s="89">
        <v>1383.4</v>
      </c>
      <c r="E32" s="174">
        <v>5533.7</v>
      </c>
      <c r="F32" s="174">
        <v>0</v>
      </c>
      <c r="G32" s="174">
        <v>0</v>
      </c>
      <c r="H32" s="6">
        <f t="shared" si="24"/>
        <v>6217.9</v>
      </c>
      <c r="I32" s="89">
        <v>1243.5999999999999</v>
      </c>
      <c r="J32" s="174">
        <v>4974.3</v>
      </c>
      <c r="K32" s="79">
        <v>0</v>
      </c>
      <c r="L32" s="79"/>
      <c r="M32" s="6">
        <f t="shared" si="3"/>
        <v>89.891717627329356</v>
      </c>
      <c r="N32" s="6">
        <f t="shared" si="4"/>
        <v>699.20000000000073</v>
      </c>
      <c r="O32" s="6">
        <f t="shared" si="5"/>
        <v>89.894462917449744</v>
      </c>
      <c r="P32" s="6">
        <f t="shared" si="6"/>
        <v>139.80000000000018</v>
      </c>
      <c r="Q32" s="6">
        <f t="shared" si="7"/>
        <v>89.891031317201879</v>
      </c>
      <c r="R32" s="6">
        <f t="shared" si="8"/>
        <v>559.39999999999964</v>
      </c>
      <c r="S32" s="6" t="str">
        <f t="shared" si="9"/>
        <v>-</v>
      </c>
      <c r="T32" s="6">
        <f t="shared" si="10"/>
        <v>0</v>
      </c>
      <c r="U32" s="155"/>
    </row>
    <row r="33" spans="1:21" s="5" customFormat="1" ht="30" customHeight="1" outlineLevel="2" x14ac:dyDescent="0.25">
      <c r="A33" s="172"/>
      <c r="B33" s="173" t="s">
        <v>426</v>
      </c>
      <c r="C33" s="6">
        <f t="shared" si="23"/>
        <v>2523.1</v>
      </c>
      <c r="D33" s="89">
        <v>2523.1</v>
      </c>
      <c r="E33" s="174">
        <v>0</v>
      </c>
      <c r="F33" s="174">
        <v>0</v>
      </c>
      <c r="G33" s="174">
        <v>0</v>
      </c>
      <c r="H33" s="6">
        <f t="shared" si="24"/>
        <v>2351.4</v>
      </c>
      <c r="I33" s="89">
        <v>2351.4</v>
      </c>
      <c r="J33" s="174">
        <v>0</v>
      </c>
      <c r="K33" s="79">
        <v>0</v>
      </c>
      <c r="L33" s="79"/>
      <c r="M33" s="6">
        <f t="shared" si="3"/>
        <v>93.194879315128219</v>
      </c>
      <c r="N33" s="6">
        <f t="shared" si="4"/>
        <v>171.69999999999982</v>
      </c>
      <c r="O33" s="6">
        <f t="shared" si="5"/>
        <v>93.194879315128219</v>
      </c>
      <c r="P33" s="6">
        <f t="shared" si="6"/>
        <v>171.69999999999982</v>
      </c>
      <c r="Q33" s="6" t="str">
        <f t="shared" si="7"/>
        <v>-</v>
      </c>
      <c r="R33" s="6">
        <f t="shared" si="8"/>
        <v>0</v>
      </c>
      <c r="S33" s="6" t="str">
        <f t="shared" si="9"/>
        <v>-</v>
      </c>
      <c r="T33" s="6">
        <f t="shared" si="10"/>
        <v>0</v>
      </c>
      <c r="U33" s="155"/>
    </row>
    <row r="34" spans="1:21" s="5" customFormat="1" ht="62.25" customHeight="1" outlineLevel="1" x14ac:dyDescent="0.25">
      <c r="A34" s="176"/>
      <c r="B34" s="160" t="s">
        <v>300</v>
      </c>
      <c r="C34" s="134">
        <f t="shared" si="23"/>
        <v>7101.6</v>
      </c>
      <c r="D34" s="177">
        <f>D35</f>
        <v>4338.1000000000004</v>
      </c>
      <c r="E34" s="177">
        <f>E35</f>
        <v>2763.5</v>
      </c>
      <c r="F34" s="177">
        <f>F35</f>
        <v>0</v>
      </c>
      <c r="G34" s="177">
        <f>G35</f>
        <v>0</v>
      </c>
      <c r="H34" s="134">
        <f t="shared" si="24"/>
        <v>3152</v>
      </c>
      <c r="I34" s="177">
        <f>I35</f>
        <v>1325.2</v>
      </c>
      <c r="J34" s="177">
        <f>J35</f>
        <v>1826.8</v>
      </c>
      <c r="K34" s="284">
        <f>K35</f>
        <v>0</v>
      </c>
      <c r="L34" s="177">
        <f>L35</f>
        <v>0</v>
      </c>
      <c r="M34" s="178">
        <f t="shared" si="3"/>
        <v>44.384364086966315</v>
      </c>
      <c r="N34" s="178">
        <f t="shared" si="4"/>
        <v>3949.6000000000004</v>
      </c>
      <c r="O34" s="178">
        <f t="shared" si="5"/>
        <v>30.547935732233007</v>
      </c>
      <c r="P34" s="178">
        <f t="shared" si="6"/>
        <v>3012.9000000000005</v>
      </c>
      <c r="Q34" s="178">
        <f t="shared" si="7"/>
        <v>66.104577528496463</v>
      </c>
      <c r="R34" s="178">
        <f t="shared" si="8"/>
        <v>936.7</v>
      </c>
      <c r="S34" s="178" t="str">
        <f t="shared" si="9"/>
        <v>-</v>
      </c>
      <c r="T34" s="178">
        <f t="shared" si="10"/>
        <v>0</v>
      </c>
      <c r="U34" s="115" t="s">
        <v>850</v>
      </c>
    </row>
    <row r="35" spans="1:21" s="5" customFormat="1" ht="38.25" outlineLevel="2" x14ac:dyDescent="0.25">
      <c r="A35" s="172"/>
      <c r="B35" s="175" t="s">
        <v>744</v>
      </c>
      <c r="C35" s="6">
        <f t="shared" si="23"/>
        <v>7101.6</v>
      </c>
      <c r="D35" s="89">
        <f>D36+D37+D38</f>
        <v>4338.1000000000004</v>
      </c>
      <c r="E35" s="89">
        <f t="shared" ref="E35:F35" si="32">E36+E37+E38</f>
        <v>2763.5</v>
      </c>
      <c r="F35" s="89">
        <f t="shared" si="32"/>
        <v>0</v>
      </c>
      <c r="G35" s="174">
        <v>0</v>
      </c>
      <c r="H35" s="6">
        <f t="shared" si="24"/>
        <v>3152</v>
      </c>
      <c r="I35" s="79">
        <f>I36+I37+I38</f>
        <v>1325.2</v>
      </c>
      <c r="J35" s="79">
        <f t="shared" ref="J35:K35" si="33">J36+J37+J38</f>
        <v>1826.8</v>
      </c>
      <c r="K35" s="283">
        <f t="shared" si="33"/>
        <v>0</v>
      </c>
      <c r="L35" s="79"/>
      <c r="M35" s="6">
        <f t="shared" si="3"/>
        <v>44.384364086966315</v>
      </c>
      <c r="N35" s="6">
        <f>C35-H35</f>
        <v>3949.6000000000004</v>
      </c>
      <c r="O35" s="6">
        <f t="shared" si="5"/>
        <v>30.547935732233007</v>
      </c>
      <c r="P35" s="6">
        <f t="shared" si="6"/>
        <v>3012.9000000000005</v>
      </c>
      <c r="Q35" s="6">
        <f t="shared" si="7"/>
        <v>66.104577528496463</v>
      </c>
      <c r="R35" s="6">
        <f t="shared" si="8"/>
        <v>936.7</v>
      </c>
      <c r="S35" s="6" t="str">
        <f t="shared" si="9"/>
        <v>-</v>
      </c>
      <c r="T35" s="6">
        <f>F35-K35</f>
        <v>0</v>
      </c>
      <c r="U35" s="115"/>
    </row>
    <row r="36" spans="1:21" s="5" customFormat="1" ht="25.5" outlineLevel="2" x14ac:dyDescent="0.25">
      <c r="A36" s="172"/>
      <c r="B36" s="175" t="s">
        <v>427</v>
      </c>
      <c r="C36" s="6">
        <f t="shared" si="23"/>
        <v>3621.8</v>
      </c>
      <c r="D36" s="89">
        <v>3621.8</v>
      </c>
      <c r="E36" s="174">
        <v>0</v>
      </c>
      <c r="F36" s="174">
        <v>0</v>
      </c>
      <c r="G36" s="174">
        <v>0</v>
      </c>
      <c r="H36" s="6">
        <f t="shared" si="24"/>
        <v>660.7</v>
      </c>
      <c r="I36" s="79">
        <v>660.7</v>
      </c>
      <c r="J36" s="79">
        <v>0</v>
      </c>
      <c r="K36" s="283">
        <v>0</v>
      </c>
      <c r="L36" s="79"/>
      <c r="M36" s="6">
        <f t="shared" si="3"/>
        <v>18.242310453365729</v>
      </c>
      <c r="N36" s="6">
        <f>C36-H36</f>
        <v>2961.1000000000004</v>
      </c>
      <c r="O36" s="6">
        <f t="shared" si="5"/>
        <v>18.242310453365729</v>
      </c>
      <c r="P36" s="6">
        <f t="shared" si="6"/>
        <v>2961.1000000000004</v>
      </c>
      <c r="Q36" s="6" t="str">
        <f t="shared" si="7"/>
        <v>-</v>
      </c>
      <c r="R36" s="6">
        <f t="shared" si="8"/>
        <v>0</v>
      </c>
      <c r="S36" s="6" t="str">
        <f t="shared" si="9"/>
        <v>-</v>
      </c>
      <c r="T36" s="6">
        <f>F36-K36</f>
        <v>0</v>
      </c>
      <c r="U36" s="115"/>
    </row>
    <row r="37" spans="1:21" s="5" customFormat="1" ht="25.5" outlineLevel="2" x14ac:dyDescent="0.25">
      <c r="A37" s="172"/>
      <c r="B37" s="175" t="s">
        <v>8</v>
      </c>
      <c r="C37" s="6">
        <f t="shared" si="23"/>
        <v>927.3</v>
      </c>
      <c r="D37" s="89">
        <v>502.3</v>
      </c>
      <c r="E37" s="174">
        <v>425</v>
      </c>
      <c r="F37" s="174">
        <v>0</v>
      </c>
      <c r="G37" s="174">
        <v>0</v>
      </c>
      <c r="H37" s="6">
        <f t="shared" si="24"/>
        <v>500.5</v>
      </c>
      <c r="I37" s="79">
        <v>450.5</v>
      </c>
      <c r="J37" s="79">
        <v>50</v>
      </c>
      <c r="K37" s="283">
        <v>0</v>
      </c>
      <c r="L37" s="79"/>
      <c r="M37" s="6">
        <f t="shared" si="3"/>
        <v>53.973902728351128</v>
      </c>
      <c r="N37" s="6">
        <f t="shared" ref="N37:N38" si="34">C37-H37</f>
        <v>426.79999999999995</v>
      </c>
      <c r="O37" s="6">
        <f t="shared" si="5"/>
        <v>89.687437786183551</v>
      </c>
      <c r="P37" s="6">
        <f t="shared" si="6"/>
        <v>51.800000000000011</v>
      </c>
      <c r="Q37" s="6">
        <f t="shared" si="7"/>
        <v>11.76470588235294</v>
      </c>
      <c r="R37" s="6">
        <f t="shared" si="8"/>
        <v>375</v>
      </c>
      <c r="S37" s="6" t="str">
        <f t="shared" si="9"/>
        <v>-</v>
      </c>
      <c r="T37" s="6">
        <f t="shared" ref="T37:T38" si="35">F37-K37</f>
        <v>0</v>
      </c>
      <c r="U37" s="180"/>
    </row>
    <row r="38" spans="1:21" s="5" customFormat="1" ht="38.25" outlineLevel="2" x14ac:dyDescent="0.25">
      <c r="A38" s="172"/>
      <c r="B38" s="175" t="s">
        <v>428</v>
      </c>
      <c r="C38" s="6">
        <f t="shared" si="23"/>
        <v>2552.5</v>
      </c>
      <c r="D38" s="89">
        <v>214</v>
      </c>
      <c r="E38" s="174">
        <v>2338.5</v>
      </c>
      <c r="F38" s="174">
        <v>0</v>
      </c>
      <c r="G38" s="174">
        <v>0</v>
      </c>
      <c r="H38" s="6">
        <f t="shared" si="24"/>
        <v>1990.8</v>
      </c>
      <c r="I38" s="79">
        <v>214</v>
      </c>
      <c r="J38" s="79">
        <v>1776.8</v>
      </c>
      <c r="K38" s="283">
        <v>0</v>
      </c>
      <c r="L38" s="79"/>
      <c r="M38" s="6">
        <f t="shared" si="3"/>
        <v>77.994123408423107</v>
      </c>
      <c r="N38" s="6">
        <f t="shared" si="34"/>
        <v>561.70000000000005</v>
      </c>
      <c r="O38" s="6">
        <f t="shared" si="5"/>
        <v>100</v>
      </c>
      <c r="P38" s="6">
        <f t="shared" si="6"/>
        <v>0</v>
      </c>
      <c r="Q38" s="6">
        <f t="shared" si="7"/>
        <v>75.980329270900143</v>
      </c>
      <c r="R38" s="6">
        <f t="shared" si="8"/>
        <v>561.70000000000005</v>
      </c>
      <c r="S38" s="6" t="str">
        <f t="shared" si="9"/>
        <v>-</v>
      </c>
      <c r="T38" s="6">
        <f t="shared" si="35"/>
        <v>0</v>
      </c>
      <c r="U38" s="180"/>
    </row>
    <row r="39" spans="1:21" s="5" customFormat="1" ht="45" customHeight="1" outlineLevel="1" x14ac:dyDescent="0.25">
      <c r="A39" s="176"/>
      <c r="B39" s="160" t="s">
        <v>304</v>
      </c>
      <c r="C39" s="134">
        <f t="shared" si="23"/>
        <v>88379.799999999988</v>
      </c>
      <c r="D39" s="177">
        <f>D40+D41+D45</f>
        <v>79180.599999999991</v>
      </c>
      <c r="E39" s="177">
        <f t="shared" ref="E39:F39" si="36">E40+E41+E45</f>
        <v>9179.2000000000007</v>
      </c>
      <c r="F39" s="177">
        <f t="shared" si="36"/>
        <v>0</v>
      </c>
      <c r="G39" s="177">
        <f>G40</f>
        <v>20</v>
      </c>
      <c r="H39" s="134">
        <f t="shared" si="24"/>
        <v>73439.200000000012</v>
      </c>
      <c r="I39" s="177">
        <f>I40+I41+I45</f>
        <v>64260.000000000007</v>
      </c>
      <c r="J39" s="177">
        <f t="shared" ref="J39:K39" si="37">J40+J41+J45</f>
        <v>9179.2000000000007</v>
      </c>
      <c r="K39" s="177">
        <f t="shared" si="37"/>
        <v>0</v>
      </c>
      <c r="L39" s="177">
        <f>L40</f>
        <v>0</v>
      </c>
      <c r="M39" s="178">
        <f t="shared" si="3"/>
        <v>83.095005872382629</v>
      </c>
      <c r="N39" s="178">
        <f t="shared" si="4"/>
        <v>14940.599999999977</v>
      </c>
      <c r="O39" s="178">
        <f t="shared" si="5"/>
        <v>81.156242817053695</v>
      </c>
      <c r="P39" s="178">
        <f t="shared" si="6"/>
        <v>14920.599999999984</v>
      </c>
      <c r="Q39" s="178">
        <f t="shared" si="7"/>
        <v>100</v>
      </c>
      <c r="R39" s="178">
        <f t="shared" si="8"/>
        <v>0</v>
      </c>
      <c r="S39" s="178" t="str">
        <f t="shared" si="9"/>
        <v>-</v>
      </c>
      <c r="T39" s="178">
        <f t="shared" si="10"/>
        <v>0</v>
      </c>
      <c r="U39" s="113"/>
    </row>
    <row r="40" spans="1:21" s="5" customFormat="1" ht="25.5" outlineLevel="2" x14ac:dyDescent="0.25">
      <c r="A40" s="172"/>
      <c r="B40" s="175" t="s">
        <v>745</v>
      </c>
      <c r="C40" s="6">
        <f t="shared" si="23"/>
        <v>54007.3</v>
      </c>
      <c r="D40" s="89">
        <v>53987.3</v>
      </c>
      <c r="E40" s="181">
        <v>0</v>
      </c>
      <c r="F40" s="174">
        <v>0</v>
      </c>
      <c r="G40" s="174">
        <v>20</v>
      </c>
      <c r="H40" s="6">
        <f t="shared" si="24"/>
        <v>42567.9</v>
      </c>
      <c r="I40" s="79">
        <v>42567.9</v>
      </c>
      <c r="J40" s="181">
        <v>0</v>
      </c>
      <c r="K40" s="79">
        <v>0</v>
      </c>
      <c r="L40" s="79">
        <v>0</v>
      </c>
      <c r="M40" s="6">
        <f>IFERROR(H40/C40*100,"-")</f>
        <v>78.818789311815252</v>
      </c>
      <c r="N40" s="6">
        <f>C40-H40</f>
        <v>11439.400000000001</v>
      </c>
      <c r="O40" s="6">
        <f>IFERROR(I40/D40*100,"-")</f>
        <v>78.847988323179706</v>
      </c>
      <c r="P40" s="6">
        <f t="shared" si="6"/>
        <v>11419.400000000001</v>
      </c>
      <c r="Q40" s="6" t="str">
        <f t="shared" si="7"/>
        <v>-</v>
      </c>
      <c r="R40" s="6">
        <f t="shared" si="8"/>
        <v>0</v>
      </c>
      <c r="S40" s="6" t="str">
        <f>IFERROR(K40/F40*100,"-")</f>
        <v>-</v>
      </c>
      <c r="T40" s="6">
        <f>F40-K40</f>
        <v>0</v>
      </c>
      <c r="U40" s="113"/>
    </row>
    <row r="41" spans="1:21" s="5" customFormat="1" ht="51" outlineLevel="2" x14ac:dyDescent="0.25">
      <c r="A41" s="172"/>
      <c r="B41" s="175" t="s">
        <v>748</v>
      </c>
      <c r="C41" s="6">
        <f>SUM(D41:F41)</f>
        <v>18673.899999999998</v>
      </c>
      <c r="D41" s="89">
        <f>SUM(D42:D44)</f>
        <v>18673.899999999998</v>
      </c>
      <c r="E41" s="89">
        <f t="shared" ref="E41:G41" si="38">SUM(E42:E44)</f>
        <v>0</v>
      </c>
      <c r="F41" s="89">
        <f t="shared" si="38"/>
        <v>0</v>
      </c>
      <c r="G41" s="89">
        <f t="shared" si="38"/>
        <v>0</v>
      </c>
      <c r="H41" s="6">
        <f t="shared" si="24"/>
        <v>18172.2</v>
      </c>
      <c r="I41" s="79">
        <f>SUM(I42:I44)</f>
        <v>18172.2</v>
      </c>
      <c r="J41" s="79">
        <f t="shared" ref="J41:K41" si="39">SUM(J42:J44)</f>
        <v>0</v>
      </c>
      <c r="K41" s="79">
        <f t="shared" si="39"/>
        <v>0</v>
      </c>
      <c r="L41" s="79">
        <v>0</v>
      </c>
      <c r="M41" s="6">
        <f t="shared" ref="M41:M42" si="40">IFERROR(H41/C41*100,"-")</f>
        <v>97.313362500602466</v>
      </c>
      <c r="N41" s="6">
        <f t="shared" ref="N41:N47" si="41">C41-H41</f>
        <v>501.69999999999709</v>
      </c>
      <c r="O41" s="6">
        <f t="shared" ref="O41:O47" si="42">IFERROR(I41/D41*100,"-")</f>
        <v>97.313362500602466</v>
      </c>
      <c r="P41" s="6">
        <f t="shared" si="6"/>
        <v>501.69999999999709</v>
      </c>
      <c r="Q41" s="6" t="str">
        <f t="shared" si="7"/>
        <v>-</v>
      </c>
      <c r="R41" s="6">
        <f t="shared" si="8"/>
        <v>0</v>
      </c>
      <c r="S41" s="6" t="str">
        <f>IFERROR(K41/F41*100,"-")</f>
        <v>-</v>
      </c>
      <c r="T41" s="6">
        <f>F41-K41</f>
        <v>0</v>
      </c>
      <c r="U41" s="443" t="s">
        <v>855</v>
      </c>
    </row>
    <row r="42" spans="1:21" s="5" customFormat="1" ht="25.5" outlineLevel="3" x14ac:dyDescent="0.25">
      <c r="A42" s="172"/>
      <c r="B42" s="175" t="s">
        <v>746</v>
      </c>
      <c r="C42" s="6">
        <f>SUM(D42:F42)</f>
        <v>3980.1</v>
      </c>
      <c r="D42" s="89">
        <v>3980.1</v>
      </c>
      <c r="E42" s="181">
        <v>0</v>
      </c>
      <c r="F42" s="174">
        <v>0</v>
      </c>
      <c r="G42" s="174"/>
      <c r="H42" s="6">
        <f>SUM(I42:K42)</f>
        <v>3978.1</v>
      </c>
      <c r="I42" s="79">
        <v>3978.1</v>
      </c>
      <c r="J42" s="181">
        <v>0</v>
      </c>
      <c r="K42" s="79">
        <v>0</v>
      </c>
      <c r="L42" s="79"/>
      <c r="M42" s="6">
        <f t="shared" si="40"/>
        <v>99.949750006281249</v>
      </c>
      <c r="N42" s="6">
        <f t="shared" si="41"/>
        <v>2</v>
      </c>
      <c r="O42" s="6">
        <f t="shared" si="42"/>
        <v>99.949750006281249</v>
      </c>
      <c r="P42" s="6">
        <f t="shared" si="6"/>
        <v>2</v>
      </c>
      <c r="Q42" s="6" t="str">
        <f t="shared" si="7"/>
        <v>-</v>
      </c>
      <c r="R42" s="6">
        <f t="shared" si="8"/>
        <v>0</v>
      </c>
      <c r="S42" s="6" t="str">
        <f t="shared" ref="S42:S47" si="43">IFERROR(K42/F42*100,"-")</f>
        <v>-</v>
      </c>
      <c r="T42" s="6">
        <f t="shared" ref="T42:T47" si="44">F42-K42</f>
        <v>0</v>
      </c>
      <c r="U42" s="445"/>
    </row>
    <row r="43" spans="1:21" s="5" customFormat="1" outlineLevel="3" x14ac:dyDescent="0.25">
      <c r="A43" s="172"/>
      <c r="B43" s="175" t="s">
        <v>747</v>
      </c>
      <c r="C43" s="6">
        <f>SUM(D43:F43)</f>
        <v>14293.8</v>
      </c>
      <c r="D43" s="89">
        <v>14293.8</v>
      </c>
      <c r="E43" s="181">
        <v>0</v>
      </c>
      <c r="F43" s="174">
        <v>0</v>
      </c>
      <c r="G43" s="174"/>
      <c r="H43" s="6">
        <f>SUM(I43:K43)</f>
        <v>14194.1</v>
      </c>
      <c r="I43" s="79">
        <v>14194.1</v>
      </c>
      <c r="J43" s="181">
        <v>0</v>
      </c>
      <c r="K43" s="79">
        <v>0</v>
      </c>
      <c r="L43" s="79"/>
      <c r="M43" s="6">
        <f t="shared" ref="M43" si="45">IFERROR(H43/C43*100,"-")</f>
        <v>99.302494787950025</v>
      </c>
      <c r="N43" s="6">
        <f t="shared" ref="N43" si="46">C43-H43</f>
        <v>99.699999999998909</v>
      </c>
      <c r="O43" s="6">
        <f t="shared" ref="O43" si="47">IFERROR(I43/D43*100,"-")</f>
        <v>99.302494787950025</v>
      </c>
      <c r="P43" s="6">
        <f t="shared" ref="P43" si="48">D43-I43</f>
        <v>99.699999999998909</v>
      </c>
      <c r="Q43" s="6" t="str">
        <f t="shared" ref="Q43" si="49">IFERROR(J43/E43*100,"-")</f>
        <v>-</v>
      </c>
      <c r="R43" s="6">
        <f t="shared" ref="R43" si="50">E43-J43</f>
        <v>0</v>
      </c>
      <c r="S43" s="6" t="str">
        <f t="shared" ref="S43" si="51">IFERROR(K43/F43*100,"-")</f>
        <v>-</v>
      </c>
      <c r="T43" s="6">
        <f t="shared" ref="T43" si="52">F43-K43</f>
        <v>0</v>
      </c>
      <c r="U43" s="445"/>
    </row>
    <row r="44" spans="1:21" s="5" customFormat="1" ht="25.5" outlineLevel="3" x14ac:dyDescent="0.25">
      <c r="A44" s="172"/>
      <c r="B44" s="175" t="s">
        <v>841</v>
      </c>
      <c r="C44" s="6">
        <f>SUM(D44:F44)</f>
        <v>400</v>
      </c>
      <c r="D44" s="89">
        <v>400</v>
      </c>
      <c r="E44" s="181"/>
      <c r="F44" s="174"/>
      <c r="G44" s="174"/>
      <c r="H44" s="6">
        <f>SUM(I44:K44)</f>
        <v>0</v>
      </c>
      <c r="I44" s="79">
        <v>0</v>
      </c>
      <c r="J44" s="181"/>
      <c r="K44" s="79"/>
      <c r="L44" s="79"/>
      <c r="M44" s="6">
        <f t="shared" ref="M44" si="53">IFERROR(H44/C44*100,"-")</f>
        <v>0</v>
      </c>
      <c r="N44" s="6">
        <f t="shared" ref="N44" si="54">C44-H44</f>
        <v>400</v>
      </c>
      <c r="O44" s="6">
        <f t="shared" ref="O44" si="55">IFERROR(I44/D44*100,"-")</f>
        <v>0</v>
      </c>
      <c r="P44" s="6">
        <f t="shared" ref="P44" si="56">D44-I44</f>
        <v>400</v>
      </c>
      <c r="Q44" s="6" t="str">
        <f t="shared" ref="Q44" si="57">IFERROR(J44/E44*100,"-")</f>
        <v>-</v>
      </c>
      <c r="R44" s="6">
        <f t="shared" ref="R44" si="58">E44-J44</f>
        <v>0</v>
      </c>
      <c r="S44" s="6" t="str">
        <f t="shared" ref="S44" si="59">IFERROR(K44/F44*100,"-")</f>
        <v>-</v>
      </c>
      <c r="T44" s="6">
        <f t="shared" ref="T44" si="60">F44-K44</f>
        <v>0</v>
      </c>
      <c r="U44" s="444"/>
    </row>
    <row r="45" spans="1:21" s="5" customFormat="1" ht="38.25" outlineLevel="2" x14ac:dyDescent="0.25">
      <c r="A45" s="172"/>
      <c r="B45" s="175" t="s">
        <v>749</v>
      </c>
      <c r="C45" s="6">
        <f>SUM(D45:F45)</f>
        <v>15698.6</v>
      </c>
      <c r="D45" s="89">
        <f>SUM(D46:D49)</f>
        <v>6519.4</v>
      </c>
      <c r="E45" s="89">
        <f>E46+E47</f>
        <v>9179.2000000000007</v>
      </c>
      <c r="F45" s="89">
        <f>F46+F47</f>
        <v>0</v>
      </c>
      <c r="G45" s="174">
        <v>0</v>
      </c>
      <c r="H45" s="6">
        <f>SUM(I45:L45)</f>
        <v>12699.1</v>
      </c>
      <c r="I45" s="79">
        <f>I46+I47</f>
        <v>3519.9</v>
      </c>
      <c r="J45" s="79">
        <f>J46+J47</f>
        <v>9179.2000000000007</v>
      </c>
      <c r="K45" s="79">
        <f>K46+K47</f>
        <v>0</v>
      </c>
      <c r="L45" s="79">
        <v>0</v>
      </c>
      <c r="M45" s="6">
        <f>IFERROR(H45/C45*100,"-")</f>
        <v>80.893200667575442</v>
      </c>
      <c r="N45" s="6">
        <f t="shared" si="41"/>
        <v>2999.5</v>
      </c>
      <c r="O45" s="6">
        <f t="shared" si="42"/>
        <v>53.991164831119434</v>
      </c>
      <c r="P45" s="6">
        <f t="shared" si="6"/>
        <v>2999.4999999999995</v>
      </c>
      <c r="Q45" s="6">
        <f t="shared" si="7"/>
        <v>100</v>
      </c>
      <c r="R45" s="6">
        <f t="shared" si="8"/>
        <v>0</v>
      </c>
      <c r="S45" s="6" t="str">
        <f t="shared" si="43"/>
        <v>-</v>
      </c>
      <c r="T45" s="6">
        <f t="shared" si="44"/>
        <v>0</v>
      </c>
      <c r="U45" s="182"/>
    </row>
    <row r="46" spans="1:21" s="5" customFormat="1" outlineLevel="3" x14ac:dyDescent="0.25">
      <c r="A46" s="172"/>
      <c r="B46" s="175" t="s">
        <v>691</v>
      </c>
      <c r="C46" s="6">
        <f t="shared" ref="C46:C49" si="61">SUM(D46:F46)</f>
        <v>3500</v>
      </c>
      <c r="D46" s="89">
        <v>3500</v>
      </c>
      <c r="E46" s="181">
        <v>0</v>
      </c>
      <c r="F46" s="174">
        <v>0</v>
      </c>
      <c r="G46" s="174">
        <v>0</v>
      </c>
      <c r="H46" s="6">
        <f t="shared" ref="H46:H49" si="62">SUM(I46:K46)</f>
        <v>2500</v>
      </c>
      <c r="I46" s="79">
        <v>2500</v>
      </c>
      <c r="J46" s="181">
        <v>0</v>
      </c>
      <c r="K46" s="79">
        <v>0</v>
      </c>
      <c r="L46" s="79"/>
      <c r="M46" s="6">
        <f t="shared" ref="M46:M47" si="63">IFERROR(H46/C46*100,"-")</f>
        <v>71.428571428571431</v>
      </c>
      <c r="N46" s="6">
        <f t="shared" si="41"/>
        <v>1000</v>
      </c>
      <c r="O46" s="6">
        <f t="shared" si="42"/>
        <v>71.428571428571431</v>
      </c>
      <c r="P46" s="6">
        <f t="shared" si="6"/>
        <v>1000</v>
      </c>
      <c r="Q46" s="6" t="str">
        <f t="shared" si="7"/>
        <v>-</v>
      </c>
      <c r="R46" s="6">
        <f t="shared" si="8"/>
        <v>0</v>
      </c>
      <c r="S46" s="6" t="str">
        <f t="shared" si="43"/>
        <v>-</v>
      </c>
      <c r="T46" s="6">
        <f t="shared" si="44"/>
        <v>0</v>
      </c>
      <c r="U46" s="182"/>
    </row>
    <row r="47" spans="1:21" s="5" customFormat="1" ht="25.5" outlineLevel="3" x14ac:dyDescent="0.25">
      <c r="A47" s="172"/>
      <c r="B47" s="175" t="s">
        <v>692</v>
      </c>
      <c r="C47" s="6">
        <f t="shared" si="61"/>
        <v>11299.1</v>
      </c>
      <c r="D47" s="89">
        <v>2119.9</v>
      </c>
      <c r="E47" s="181">
        <v>9179.2000000000007</v>
      </c>
      <c r="F47" s="174">
        <v>0</v>
      </c>
      <c r="G47" s="174">
        <v>0</v>
      </c>
      <c r="H47" s="6">
        <f t="shared" si="62"/>
        <v>10199.1</v>
      </c>
      <c r="I47" s="79">
        <v>1019.9</v>
      </c>
      <c r="J47" s="181">
        <v>9179.2000000000007</v>
      </c>
      <c r="K47" s="79">
        <v>0</v>
      </c>
      <c r="L47" s="79"/>
      <c r="M47" s="6">
        <f t="shared" si="63"/>
        <v>90.264711348691478</v>
      </c>
      <c r="N47" s="6">
        <f t="shared" si="41"/>
        <v>1100</v>
      </c>
      <c r="O47" s="6">
        <f t="shared" si="42"/>
        <v>48.110759941506672</v>
      </c>
      <c r="P47" s="6">
        <f t="shared" si="6"/>
        <v>1100</v>
      </c>
      <c r="Q47" s="6">
        <f t="shared" si="7"/>
        <v>100</v>
      </c>
      <c r="R47" s="6">
        <f t="shared" si="8"/>
        <v>0</v>
      </c>
      <c r="S47" s="6" t="str">
        <f t="shared" si="43"/>
        <v>-</v>
      </c>
      <c r="T47" s="6">
        <f t="shared" si="44"/>
        <v>0</v>
      </c>
      <c r="U47" s="443" t="s">
        <v>848</v>
      </c>
    </row>
    <row r="48" spans="1:21" s="5" customFormat="1" ht="36.75" customHeight="1" outlineLevel="3" x14ac:dyDescent="0.25">
      <c r="A48" s="172"/>
      <c r="B48" s="175" t="s">
        <v>842</v>
      </c>
      <c r="C48" s="6">
        <f t="shared" si="61"/>
        <v>649.5</v>
      </c>
      <c r="D48" s="89">
        <v>649.5</v>
      </c>
      <c r="E48" s="181">
        <v>0</v>
      </c>
      <c r="F48" s="174">
        <v>0</v>
      </c>
      <c r="G48" s="174">
        <v>0</v>
      </c>
      <c r="H48" s="6">
        <f t="shared" si="62"/>
        <v>0</v>
      </c>
      <c r="I48" s="79"/>
      <c r="J48" s="181"/>
      <c r="K48" s="79"/>
      <c r="L48" s="79"/>
      <c r="M48" s="6"/>
      <c r="N48" s="6"/>
      <c r="O48" s="6"/>
      <c r="P48" s="6"/>
      <c r="Q48" s="6"/>
      <c r="R48" s="6"/>
      <c r="S48" s="6"/>
      <c r="T48" s="6"/>
      <c r="U48" s="444"/>
    </row>
    <row r="49" spans="1:21" s="5" customFormat="1" ht="60" outlineLevel="3" x14ac:dyDescent="0.25">
      <c r="A49" s="172"/>
      <c r="B49" s="175" t="s">
        <v>843</v>
      </c>
      <c r="C49" s="6">
        <f t="shared" si="61"/>
        <v>250</v>
      </c>
      <c r="D49" s="89">
        <v>250</v>
      </c>
      <c r="E49" s="181">
        <v>0</v>
      </c>
      <c r="F49" s="174">
        <v>0</v>
      </c>
      <c r="G49" s="174">
        <v>0</v>
      </c>
      <c r="H49" s="6">
        <f t="shared" si="62"/>
        <v>0</v>
      </c>
      <c r="I49" s="79"/>
      <c r="J49" s="181"/>
      <c r="K49" s="79"/>
      <c r="L49" s="79"/>
      <c r="M49" s="6"/>
      <c r="N49" s="6"/>
      <c r="O49" s="6"/>
      <c r="P49" s="6"/>
      <c r="Q49" s="6"/>
      <c r="R49" s="6"/>
      <c r="S49" s="6"/>
      <c r="T49" s="6"/>
      <c r="U49" s="182" t="s">
        <v>849</v>
      </c>
    </row>
    <row r="50" spans="1:21" s="139" customFormat="1" ht="54" customHeight="1" outlineLevel="1" x14ac:dyDescent="0.25">
      <c r="A50" s="176"/>
      <c r="B50" s="160" t="s">
        <v>307</v>
      </c>
      <c r="C50" s="112">
        <f>SUM(D50:F50)</f>
        <v>302.39999999999998</v>
      </c>
      <c r="D50" s="183">
        <f>SUM(D51:D51)</f>
        <v>107</v>
      </c>
      <c r="E50" s="183">
        <f>SUM(E51:E51)</f>
        <v>195.4</v>
      </c>
      <c r="F50" s="183">
        <f>SUM(F51:F51)</f>
        <v>0</v>
      </c>
      <c r="G50" s="183">
        <f>SUM(G51:G51)</f>
        <v>0</v>
      </c>
      <c r="H50" s="134">
        <f t="shared" si="12"/>
        <v>252.4</v>
      </c>
      <c r="I50" s="183">
        <f>SUM(I51:I51)</f>
        <v>107</v>
      </c>
      <c r="J50" s="183">
        <f>SUM(J51:J51)</f>
        <v>145.4</v>
      </c>
      <c r="K50" s="285">
        <f>SUM(K51:K51)</f>
        <v>0</v>
      </c>
      <c r="L50" s="183">
        <f>SUM(L51:L51)</f>
        <v>0</v>
      </c>
      <c r="M50" s="134">
        <f t="shared" si="3"/>
        <v>83.465608465608483</v>
      </c>
      <c r="N50" s="134">
        <f t="shared" si="4"/>
        <v>49.999999999999972</v>
      </c>
      <c r="O50" s="134">
        <f t="shared" si="5"/>
        <v>100</v>
      </c>
      <c r="P50" s="134">
        <f t="shared" si="6"/>
        <v>0</v>
      </c>
      <c r="Q50" s="134">
        <f t="shared" si="7"/>
        <v>74.411463664278401</v>
      </c>
      <c r="R50" s="134">
        <f t="shared" si="8"/>
        <v>50</v>
      </c>
      <c r="S50" s="134" t="str">
        <f t="shared" si="9"/>
        <v>-</v>
      </c>
      <c r="T50" s="134">
        <f t="shared" si="10"/>
        <v>0</v>
      </c>
      <c r="U50" s="48"/>
    </row>
    <row r="51" spans="1:21" s="5" customFormat="1" ht="68.25" customHeight="1" outlineLevel="2" x14ac:dyDescent="0.25">
      <c r="A51" s="184"/>
      <c r="B51" s="185" t="s">
        <v>750</v>
      </c>
      <c r="C51" s="6">
        <f t="shared" si="0"/>
        <v>302.39999999999998</v>
      </c>
      <c r="D51" s="89">
        <v>107</v>
      </c>
      <c r="E51" s="181">
        <v>195.4</v>
      </c>
      <c r="F51" s="181">
        <v>0</v>
      </c>
      <c r="G51" s="181">
        <v>0</v>
      </c>
      <c r="H51" s="6">
        <f t="shared" si="12"/>
        <v>252.4</v>
      </c>
      <c r="I51" s="79">
        <v>107</v>
      </c>
      <c r="J51" s="79">
        <v>145.4</v>
      </c>
      <c r="K51" s="79">
        <v>0</v>
      </c>
      <c r="L51" s="79">
        <v>0</v>
      </c>
      <c r="M51" s="6">
        <f t="shared" ref="M51" si="64">IFERROR(H51/C51*100,"-")</f>
        <v>83.465608465608483</v>
      </c>
      <c r="N51" s="6">
        <f>C51-H51</f>
        <v>49.999999999999972</v>
      </c>
      <c r="O51" s="6">
        <f t="shared" ref="O51" si="65">IFERROR(I51/D51*100,"-")</f>
        <v>100</v>
      </c>
      <c r="P51" s="6">
        <f t="shared" si="6"/>
        <v>0</v>
      </c>
      <c r="Q51" s="6">
        <f t="shared" ref="Q51" si="66">IFERROR(J51/E51*100,"-")</f>
        <v>74.411463664278401</v>
      </c>
      <c r="R51" s="6">
        <f t="shared" si="8"/>
        <v>50</v>
      </c>
      <c r="S51" s="6" t="str">
        <f t="shared" ref="S51" si="67">IFERROR(K51/F51*100,"-")</f>
        <v>-</v>
      </c>
      <c r="T51" s="6">
        <f t="shared" si="10"/>
        <v>0</v>
      </c>
      <c r="U51" s="126" t="s">
        <v>847</v>
      </c>
    </row>
    <row r="52" spans="1:21" s="320" customFormat="1" ht="45" customHeight="1" x14ac:dyDescent="0.25">
      <c r="A52" s="120">
        <v>3</v>
      </c>
      <c r="B52" s="1" t="s">
        <v>14</v>
      </c>
      <c r="C52" s="2">
        <f t="shared" si="0"/>
        <v>19600.48</v>
      </c>
      <c r="D52" s="2">
        <f>D53+D60+D62</f>
        <v>19600.48</v>
      </c>
      <c r="E52" s="2">
        <f>E53+E60+E62</f>
        <v>0</v>
      </c>
      <c r="F52" s="2">
        <f>F53+F60+F62</f>
        <v>0</v>
      </c>
      <c r="G52" s="2">
        <f>G53+G60+G62</f>
        <v>0</v>
      </c>
      <c r="H52" s="2">
        <f t="shared" si="12"/>
        <v>14389.9</v>
      </c>
      <c r="I52" s="2">
        <f>I53+I60+I62</f>
        <v>14389.9</v>
      </c>
      <c r="J52" s="2">
        <f>J53+J60+J62</f>
        <v>0</v>
      </c>
      <c r="K52" s="2">
        <f>K53+K60+K62</f>
        <v>0</v>
      </c>
      <c r="L52" s="2">
        <f>L53+L60+L62</f>
        <v>0</v>
      </c>
      <c r="M52" s="2">
        <f t="shared" si="3"/>
        <v>73.416059198550244</v>
      </c>
      <c r="N52" s="2">
        <f t="shared" si="4"/>
        <v>5210.58</v>
      </c>
      <c r="O52" s="2">
        <f t="shared" si="5"/>
        <v>73.416059198550244</v>
      </c>
      <c r="P52" s="2">
        <f t="shared" si="6"/>
        <v>5210.58</v>
      </c>
      <c r="Q52" s="2" t="str">
        <f t="shared" si="7"/>
        <v>-</v>
      </c>
      <c r="R52" s="2">
        <f t="shared" si="8"/>
        <v>0</v>
      </c>
      <c r="S52" s="2" t="str">
        <f t="shared" si="9"/>
        <v>-</v>
      </c>
      <c r="T52" s="2">
        <f t="shared" si="10"/>
        <v>0</v>
      </c>
      <c r="U52" s="319"/>
    </row>
    <row r="53" spans="1:21" s="139" customFormat="1" ht="38.25" outlineLevel="1" x14ac:dyDescent="0.25">
      <c r="A53" s="198"/>
      <c r="B53" s="137" t="s">
        <v>308</v>
      </c>
      <c r="C53" s="134">
        <f>SUM(D53:G53)</f>
        <v>10663.48</v>
      </c>
      <c r="D53" s="134">
        <f>D54</f>
        <v>10663.48</v>
      </c>
      <c r="E53" s="134">
        <f t="shared" ref="E53:F53" si="68">E54</f>
        <v>0</v>
      </c>
      <c r="F53" s="134">
        <f t="shared" si="68"/>
        <v>0</v>
      </c>
      <c r="G53" s="134">
        <f>SUM(G54:G59)</f>
        <v>0</v>
      </c>
      <c r="H53" s="134">
        <f t="shared" si="12"/>
        <v>9015.5</v>
      </c>
      <c r="I53" s="134">
        <f>I54</f>
        <v>9015.5</v>
      </c>
      <c r="J53" s="134">
        <f t="shared" ref="J53:K53" si="69">J54</f>
        <v>0</v>
      </c>
      <c r="K53" s="134">
        <f t="shared" si="69"/>
        <v>0</v>
      </c>
      <c r="L53" s="134">
        <f>SUM(L54:L59)</f>
        <v>0</v>
      </c>
      <c r="M53" s="134">
        <f t="shared" si="3"/>
        <v>84.545570489183646</v>
      </c>
      <c r="N53" s="134">
        <f t="shared" si="4"/>
        <v>1647.9799999999996</v>
      </c>
      <c r="O53" s="134">
        <f t="shared" si="5"/>
        <v>84.545570489183646</v>
      </c>
      <c r="P53" s="134">
        <f t="shared" si="6"/>
        <v>1647.9799999999996</v>
      </c>
      <c r="Q53" s="134" t="str">
        <f t="shared" si="7"/>
        <v>-</v>
      </c>
      <c r="R53" s="134">
        <f t="shared" si="8"/>
        <v>0</v>
      </c>
      <c r="S53" s="134" t="str">
        <f t="shared" si="9"/>
        <v>-</v>
      </c>
      <c r="T53" s="134">
        <f t="shared" si="10"/>
        <v>0</v>
      </c>
      <c r="U53" s="46"/>
    </row>
    <row r="54" spans="1:21" s="5" customFormat="1" ht="57" customHeight="1" outlineLevel="2" x14ac:dyDescent="0.25">
      <c r="A54" s="229"/>
      <c r="B54" s="196" t="s">
        <v>786</v>
      </c>
      <c r="C54" s="6">
        <f t="shared" si="0"/>
        <v>10663.48</v>
      </c>
      <c r="D54" s="111">
        <f>SUM(D55:D59)</f>
        <v>10663.48</v>
      </c>
      <c r="E54" s="111">
        <f>SUM(E55:E59)</f>
        <v>0</v>
      </c>
      <c r="F54" s="111">
        <f>SUM(F55:F59)</f>
        <v>0</v>
      </c>
      <c r="G54" s="111">
        <f>SUM(G55:G59)</f>
        <v>0</v>
      </c>
      <c r="H54" s="111">
        <f t="shared" si="12"/>
        <v>9015.5</v>
      </c>
      <c r="I54" s="111">
        <f>SUM(I55:I59)</f>
        <v>9015.5</v>
      </c>
      <c r="J54" s="111">
        <f>SUM(J55:J59)</f>
        <v>0</v>
      </c>
      <c r="K54" s="111">
        <f>SUM(K55:K59)</f>
        <v>0</v>
      </c>
      <c r="L54" s="6">
        <v>0</v>
      </c>
      <c r="M54" s="6">
        <f t="shared" si="3"/>
        <v>84.545570489183646</v>
      </c>
      <c r="N54" s="6">
        <f t="shared" si="4"/>
        <v>1647.9799999999996</v>
      </c>
      <c r="O54" s="6">
        <f t="shared" si="5"/>
        <v>84.545570489183646</v>
      </c>
      <c r="P54" s="6">
        <f t="shared" si="6"/>
        <v>1647.9799999999996</v>
      </c>
      <c r="Q54" s="6" t="str">
        <f t="shared" si="7"/>
        <v>-</v>
      </c>
      <c r="R54" s="6">
        <f t="shared" si="8"/>
        <v>0</v>
      </c>
      <c r="S54" s="6" t="str">
        <f t="shared" si="9"/>
        <v>-</v>
      </c>
      <c r="T54" s="6">
        <f t="shared" si="10"/>
        <v>0</v>
      </c>
      <c r="U54" s="225"/>
    </row>
    <row r="55" spans="1:21" s="5" customFormat="1" ht="60.75" customHeight="1" outlineLevel="2" x14ac:dyDescent="0.25">
      <c r="A55" s="229"/>
      <c r="B55" s="196" t="s">
        <v>490</v>
      </c>
      <c r="C55" s="6">
        <f t="shared" si="0"/>
        <v>2703</v>
      </c>
      <c r="D55" s="6">
        <v>2703</v>
      </c>
      <c r="E55" s="6">
        <v>0</v>
      </c>
      <c r="F55" s="6">
        <v>0</v>
      </c>
      <c r="G55" s="6">
        <v>0</v>
      </c>
      <c r="H55" s="6">
        <f t="shared" si="12"/>
        <v>2052.6999999999998</v>
      </c>
      <c r="I55" s="6">
        <v>2052.6999999999998</v>
      </c>
      <c r="J55" s="6">
        <v>0</v>
      </c>
      <c r="K55" s="6">
        <v>0</v>
      </c>
      <c r="L55" s="6">
        <v>0</v>
      </c>
      <c r="M55" s="6">
        <f t="shared" si="3"/>
        <v>75.941546429892696</v>
      </c>
      <c r="N55" s="6">
        <f t="shared" si="4"/>
        <v>650.30000000000018</v>
      </c>
      <c r="O55" s="6">
        <f t="shared" si="5"/>
        <v>75.941546429892696</v>
      </c>
      <c r="P55" s="6">
        <f t="shared" si="6"/>
        <v>650.30000000000018</v>
      </c>
      <c r="Q55" s="6" t="str">
        <f t="shared" si="7"/>
        <v>-</v>
      </c>
      <c r="R55" s="6">
        <f t="shared" si="8"/>
        <v>0</v>
      </c>
      <c r="S55" s="6" t="str">
        <f t="shared" si="9"/>
        <v>-</v>
      </c>
      <c r="T55" s="6">
        <f t="shared" si="10"/>
        <v>0</v>
      </c>
      <c r="U55" s="46" t="s">
        <v>790</v>
      </c>
    </row>
    <row r="56" spans="1:21" s="5" customFormat="1" ht="103.5" customHeight="1" outlineLevel="2" x14ac:dyDescent="0.25">
      <c r="A56" s="228"/>
      <c r="B56" s="196" t="s">
        <v>491</v>
      </c>
      <c r="C56" s="6">
        <f t="shared" si="0"/>
        <v>5100.5</v>
      </c>
      <c r="D56" s="6">
        <v>5100.5</v>
      </c>
      <c r="E56" s="6">
        <v>0</v>
      </c>
      <c r="F56" s="6">
        <v>0</v>
      </c>
      <c r="G56" s="6">
        <v>0</v>
      </c>
      <c r="H56" s="6">
        <f t="shared" si="12"/>
        <v>4567.8</v>
      </c>
      <c r="I56" s="6">
        <v>4567.8</v>
      </c>
      <c r="J56" s="6">
        <v>0</v>
      </c>
      <c r="K56" s="6">
        <v>0</v>
      </c>
      <c r="L56" s="6">
        <v>0</v>
      </c>
      <c r="M56" s="6">
        <f t="shared" si="3"/>
        <v>89.555925889618663</v>
      </c>
      <c r="N56" s="6">
        <f t="shared" si="4"/>
        <v>532.69999999999982</v>
      </c>
      <c r="O56" s="6">
        <f t="shared" si="5"/>
        <v>89.555925889618663</v>
      </c>
      <c r="P56" s="6">
        <f t="shared" si="6"/>
        <v>532.69999999999982</v>
      </c>
      <c r="Q56" s="6" t="str">
        <f t="shared" si="7"/>
        <v>-</v>
      </c>
      <c r="R56" s="6">
        <f t="shared" si="8"/>
        <v>0</v>
      </c>
      <c r="S56" s="6" t="str">
        <f t="shared" si="9"/>
        <v>-</v>
      </c>
      <c r="T56" s="6">
        <f t="shared" si="10"/>
        <v>0</v>
      </c>
      <c r="U56" s="115" t="s">
        <v>909</v>
      </c>
    </row>
    <row r="57" spans="1:21" s="5" customFormat="1" ht="196.5" customHeight="1" outlineLevel="2" x14ac:dyDescent="0.25">
      <c r="A57" s="228"/>
      <c r="B57" s="196" t="s">
        <v>492</v>
      </c>
      <c r="C57" s="6">
        <f t="shared" si="0"/>
        <v>1502.5</v>
      </c>
      <c r="D57" s="6">
        <v>1502.5</v>
      </c>
      <c r="E57" s="6">
        <v>0</v>
      </c>
      <c r="F57" s="6">
        <v>0</v>
      </c>
      <c r="G57" s="6">
        <v>0</v>
      </c>
      <c r="H57" s="6">
        <f t="shared" si="12"/>
        <v>1180.5</v>
      </c>
      <c r="I57" s="6">
        <v>1180.5</v>
      </c>
      <c r="J57" s="6">
        <v>0</v>
      </c>
      <c r="K57" s="6">
        <v>0</v>
      </c>
      <c r="L57" s="6">
        <v>0</v>
      </c>
      <c r="M57" s="6">
        <f t="shared" si="3"/>
        <v>78.56905158069884</v>
      </c>
      <c r="N57" s="6">
        <f t="shared" si="4"/>
        <v>322</v>
      </c>
      <c r="O57" s="6">
        <f t="shared" si="5"/>
        <v>78.56905158069884</v>
      </c>
      <c r="P57" s="6">
        <f t="shared" si="6"/>
        <v>322</v>
      </c>
      <c r="Q57" s="6" t="str">
        <f t="shared" si="7"/>
        <v>-</v>
      </c>
      <c r="R57" s="6">
        <f t="shared" si="8"/>
        <v>0</v>
      </c>
      <c r="S57" s="6" t="str">
        <f t="shared" si="9"/>
        <v>-</v>
      </c>
      <c r="T57" s="6">
        <f t="shared" si="10"/>
        <v>0</v>
      </c>
      <c r="U57" s="115" t="s">
        <v>791</v>
      </c>
    </row>
    <row r="58" spans="1:21" s="5" customFormat="1" ht="180" outlineLevel="2" x14ac:dyDescent="0.25">
      <c r="A58" s="228"/>
      <c r="B58" s="196" t="s">
        <v>493</v>
      </c>
      <c r="C58" s="6">
        <f t="shared" si="0"/>
        <v>812.1</v>
      </c>
      <c r="D58" s="6">
        <v>812.1</v>
      </c>
      <c r="E58" s="6">
        <v>0</v>
      </c>
      <c r="F58" s="6">
        <v>0</v>
      </c>
      <c r="G58" s="6">
        <v>0</v>
      </c>
      <c r="H58" s="6">
        <f t="shared" si="12"/>
        <v>713</v>
      </c>
      <c r="I58" s="6">
        <v>713</v>
      </c>
      <c r="J58" s="6">
        <v>0</v>
      </c>
      <c r="K58" s="6">
        <v>0</v>
      </c>
      <c r="L58" s="6">
        <v>0</v>
      </c>
      <c r="M58" s="6">
        <f t="shared" si="3"/>
        <v>87.797069326437622</v>
      </c>
      <c r="N58" s="6">
        <f t="shared" si="4"/>
        <v>99.100000000000023</v>
      </c>
      <c r="O58" s="6">
        <f t="shared" si="5"/>
        <v>87.797069326437622</v>
      </c>
      <c r="P58" s="6">
        <f t="shared" si="6"/>
        <v>99.100000000000023</v>
      </c>
      <c r="Q58" s="6" t="str">
        <f t="shared" si="7"/>
        <v>-</v>
      </c>
      <c r="R58" s="6">
        <f t="shared" si="8"/>
        <v>0</v>
      </c>
      <c r="S58" s="6" t="str">
        <f t="shared" si="9"/>
        <v>-</v>
      </c>
      <c r="T58" s="6">
        <f t="shared" si="10"/>
        <v>0</v>
      </c>
      <c r="U58" s="115" t="s">
        <v>910</v>
      </c>
    </row>
    <row r="59" spans="1:21" s="5" customFormat="1" ht="75" outlineLevel="2" x14ac:dyDescent="0.25">
      <c r="A59" s="228"/>
      <c r="B59" s="196" t="s">
        <v>494</v>
      </c>
      <c r="C59" s="6">
        <f t="shared" si="0"/>
        <v>545.38</v>
      </c>
      <c r="D59" s="6">
        <v>545.38</v>
      </c>
      <c r="E59" s="6">
        <v>0</v>
      </c>
      <c r="F59" s="6">
        <v>0</v>
      </c>
      <c r="G59" s="6"/>
      <c r="H59" s="6">
        <f t="shared" si="12"/>
        <v>501.5</v>
      </c>
      <c r="I59" s="6">
        <v>501.5</v>
      </c>
      <c r="J59" s="6">
        <v>0</v>
      </c>
      <c r="K59" s="6">
        <v>0</v>
      </c>
      <c r="L59" s="6"/>
      <c r="M59" s="6">
        <f t="shared" si="3"/>
        <v>91.954233745278529</v>
      </c>
      <c r="N59" s="6">
        <f t="shared" si="4"/>
        <v>43.879999999999995</v>
      </c>
      <c r="O59" s="6">
        <f t="shared" si="5"/>
        <v>91.954233745278529</v>
      </c>
      <c r="P59" s="6">
        <f t="shared" si="6"/>
        <v>43.879999999999995</v>
      </c>
      <c r="Q59" s="6" t="str">
        <f t="shared" si="7"/>
        <v>-</v>
      </c>
      <c r="R59" s="6">
        <f t="shared" si="8"/>
        <v>0</v>
      </c>
      <c r="S59" s="6" t="str">
        <f t="shared" si="9"/>
        <v>-</v>
      </c>
      <c r="T59" s="6">
        <f t="shared" si="10"/>
        <v>0</v>
      </c>
      <c r="U59" s="115" t="s">
        <v>792</v>
      </c>
    </row>
    <row r="60" spans="1:21" s="139" customFormat="1" ht="153" customHeight="1" outlineLevel="1" x14ac:dyDescent="0.25">
      <c r="A60" s="137"/>
      <c r="B60" s="137" t="s">
        <v>12</v>
      </c>
      <c r="C60" s="134">
        <f t="shared" si="0"/>
        <v>1020</v>
      </c>
      <c r="D60" s="134">
        <f>SUM(D61:D61)</f>
        <v>1020</v>
      </c>
      <c r="E60" s="134">
        <f>SUM(E61:E61)</f>
        <v>0</v>
      </c>
      <c r="F60" s="134">
        <f>SUM(F61:F61)</f>
        <v>0</v>
      </c>
      <c r="G60" s="134">
        <f>SUM(G61:G61)</f>
        <v>0</v>
      </c>
      <c r="H60" s="134">
        <f t="shared" si="12"/>
        <v>220</v>
      </c>
      <c r="I60" s="134">
        <f>SUM(I61:I61)</f>
        <v>220</v>
      </c>
      <c r="J60" s="134">
        <f>SUM(J61:J61)</f>
        <v>0</v>
      </c>
      <c r="K60" s="134">
        <f>SUM(K61:K61)</f>
        <v>0</v>
      </c>
      <c r="L60" s="134">
        <f>SUM(L61:L61)</f>
        <v>0</v>
      </c>
      <c r="M60" s="134">
        <f t="shared" si="3"/>
        <v>21.568627450980394</v>
      </c>
      <c r="N60" s="134">
        <f t="shared" si="4"/>
        <v>800</v>
      </c>
      <c r="O60" s="134">
        <f t="shared" si="5"/>
        <v>21.568627450980394</v>
      </c>
      <c r="P60" s="134">
        <f t="shared" si="6"/>
        <v>800</v>
      </c>
      <c r="Q60" s="134" t="str">
        <f t="shared" si="7"/>
        <v>-</v>
      </c>
      <c r="R60" s="134">
        <f t="shared" si="8"/>
        <v>0</v>
      </c>
      <c r="S60" s="134" t="str">
        <f t="shared" si="9"/>
        <v>-</v>
      </c>
      <c r="T60" s="134">
        <f t="shared" si="10"/>
        <v>0</v>
      </c>
      <c r="U60" s="439" t="s">
        <v>789</v>
      </c>
    </row>
    <row r="61" spans="1:21" s="5" customFormat="1" ht="55.5" customHeight="1" outlineLevel="2" x14ac:dyDescent="0.25">
      <c r="A61" s="228"/>
      <c r="B61" s="227" t="s">
        <v>787</v>
      </c>
      <c r="C61" s="6">
        <f t="shared" si="0"/>
        <v>1020</v>
      </c>
      <c r="D61" s="6">
        <v>1020</v>
      </c>
      <c r="E61" s="6">
        <v>0</v>
      </c>
      <c r="F61" s="6">
        <v>0</v>
      </c>
      <c r="G61" s="6">
        <v>0</v>
      </c>
      <c r="H61" s="6">
        <f t="shared" si="12"/>
        <v>220</v>
      </c>
      <c r="I61" s="6">
        <v>220</v>
      </c>
      <c r="J61" s="6">
        <v>0</v>
      </c>
      <c r="K61" s="6">
        <v>0</v>
      </c>
      <c r="L61" s="6">
        <v>0</v>
      </c>
      <c r="M61" s="6">
        <f t="shared" si="3"/>
        <v>21.568627450980394</v>
      </c>
      <c r="N61" s="6">
        <f t="shared" si="4"/>
        <v>800</v>
      </c>
      <c r="O61" s="6">
        <f t="shared" si="5"/>
        <v>21.568627450980394</v>
      </c>
      <c r="P61" s="6">
        <f t="shared" si="6"/>
        <v>800</v>
      </c>
      <c r="Q61" s="6" t="str">
        <f t="shared" si="7"/>
        <v>-</v>
      </c>
      <c r="R61" s="6">
        <f t="shared" si="8"/>
        <v>0</v>
      </c>
      <c r="S61" s="6" t="str">
        <f t="shared" si="9"/>
        <v>-</v>
      </c>
      <c r="T61" s="6">
        <f t="shared" si="10"/>
        <v>0</v>
      </c>
      <c r="U61" s="440"/>
    </row>
    <row r="62" spans="1:21" s="139" customFormat="1" ht="37.5" customHeight="1" outlineLevel="1" x14ac:dyDescent="0.25">
      <c r="A62" s="137"/>
      <c r="B62" s="137" t="s">
        <v>13</v>
      </c>
      <c r="C62" s="134">
        <f t="shared" si="0"/>
        <v>7917</v>
      </c>
      <c r="D62" s="134">
        <f t="shared" ref="D62:L62" si="70">D63</f>
        <v>7917</v>
      </c>
      <c r="E62" s="134">
        <f t="shared" si="70"/>
        <v>0</v>
      </c>
      <c r="F62" s="134">
        <f t="shared" si="70"/>
        <v>0</v>
      </c>
      <c r="G62" s="134">
        <f t="shared" si="70"/>
        <v>0</v>
      </c>
      <c r="H62" s="134">
        <f t="shared" si="12"/>
        <v>5154.3999999999996</v>
      </c>
      <c r="I62" s="134">
        <f t="shared" si="70"/>
        <v>5154.3999999999996</v>
      </c>
      <c r="J62" s="134">
        <f t="shared" si="70"/>
        <v>0</v>
      </c>
      <c r="K62" s="134">
        <f t="shared" si="70"/>
        <v>0</v>
      </c>
      <c r="L62" s="134">
        <f t="shared" si="70"/>
        <v>0</v>
      </c>
      <c r="M62" s="134">
        <f t="shared" si="3"/>
        <v>65.105469243400265</v>
      </c>
      <c r="N62" s="134">
        <f t="shared" si="4"/>
        <v>2762.6000000000004</v>
      </c>
      <c r="O62" s="134">
        <f t="shared" si="5"/>
        <v>65.105469243400265</v>
      </c>
      <c r="P62" s="134">
        <f t="shared" si="6"/>
        <v>2762.6000000000004</v>
      </c>
      <c r="Q62" s="134" t="str">
        <f t="shared" si="7"/>
        <v>-</v>
      </c>
      <c r="R62" s="134">
        <f t="shared" si="8"/>
        <v>0</v>
      </c>
      <c r="S62" s="134" t="str">
        <f t="shared" si="9"/>
        <v>-</v>
      </c>
      <c r="T62" s="134">
        <f t="shared" si="10"/>
        <v>0</v>
      </c>
      <c r="U62" s="113"/>
    </row>
    <row r="63" spans="1:21" s="5" customFormat="1" ht="37.5" customHeight="1" outlineLevel="2" x14ac:dyDescent="0.25">
      <c r="A63" s="228"/>
      <c r="B63" s="196" t="s">
        <v>788</v>
      </c>
      <c r="C63" s="6">
        <f t="shared" si="0"/>
        <v>7917</v>
      </c>
      <c r="D63" s="6">
        <v>7917</v>
      </c>
      <c r="E63" s="6"/>
      <c r="F63" s="6">
        <v>0</v>
      </c>
      <c r="G63" s="6">
        <v>0</v>
      </c>
      <c r="H63" s="6">
        <f t="shared" si="12"/>
        <v>5154.3999999999996</v>
      </c>
      <c r="I63" s="6">
        <v>5154.3999999999996</v>
      </c>
      <c r="J63" s="6"/>
      <c r="K63" s="6">
        <v>0</v>
      </c>
      <c r="L63" s="6">
        <v>0</v>
      </c>
      <c r="M63" s="6">
        <f t="shared" si="3"/>
        <v>65.105469243400265</v>
      </c>
      <c r="N63" s="6">
        <f t="shared" si="4"/>
        <v>2762.6000000000004</v>
      </c>
      <c r="O63" s="6">
        <f t="shared" si="5"/>
        <v>65.105469243400265</v>
      </c>
      <c r="P63" s="6">
        <f t="shared" si="6"/>
        <v>2762.6000000000004</v>
      </c>
      <c r="Q63" s="6" t="str">
        <f t="shared" si="7"/>
        <v>-</v>
      </c>
      <c r="R63" s="6">
        <f t="shared" si="8"/>
        <v>0</v>
      </c>
      <c r="S63" s="6" t="str">
        <f t="shared" si="9"/>
        <v>-</v>
      </c>
      <c r="T63" s="6">
        <f t="shared" si="10"/>
        <v>0</v>
      </c>
      <c r="U63" s="113"/>
    </row>
    <row r="64" spans="1:21" s="3" customFormat="1" x14ac:dyDescent="0.25">
      <c r="A64" s="120">
        <v>4</v>
      </c>
      <c r="B64" s="1" t="s">
        <v>15</v>
      </c>
      <c r="C64" s="2">
        <f t="shared" si="0"/>
        <v>269.3</v>
      </c>
      <c r="D64" s="2">
        <f>D65</f>
        <v>269.3</v>
      </c>
      <c r="E64" s="2">
        <f t="shared" ref="E64:F64" si="71">E65</f>
        <v>0</v>
      </c>
      <c r="F64" s="2">
        <f t="shared" si="71"/>
        <v>0</v>
      </c>
      <c r="G64" s="2">
        <f>SUM(G66:G69)</f>
        <v>0</v>
      </c>
      <c r="H64" s="2">
        <f t="shared" si="12"/>
        <v>235.9</v>
      </c>
      <c r="I64" s="2">
        <f>I65</f>
        <v>235.9</v>
      </c>
      <c r="J64" s="2">
        <f t="shared" ref="J64:K64" si="72">J65</f>
        <v>0</v>
      </c>
      <c r="K64" s="2">
        <f t="shared" si="72"/>
        <v>0</v>
      </c>
      <c r="L64" s="2">
        <f>SUM(L66:L69)</f>
        <v>0</v>
      </c>
      <c r="M64" s="2">
        <f t="shared" si="3"/>
        <v>87.597474935016706</v>
      </c>
      <c r="N64" s="2">
        <f t="shared" si="4"/>
        <v>33.400000000000006</v>
      </c>
      <c r="O64" s="2">
        <f t="shared" si="5"/>
        <v>87.597474935016706</v>
      </c>
      <c r="P64" s="2">
        <f t="shared" si="6"/>
        <v>33.400000000000006</v>
      </c>
      <c r="Q64" s="2" t="str">
        <f t="shared" si="7"/>
        <v>-</v>
      </c>
      <c r="R64" s="2">
        <f t="shared" si="8"/>
        <v>0</v>
      </c>
      <c r="S64" s="2" t="str">
        <f t="shared" si="9"/>
        <v>-</v>
      </c>
      <c r="T64" s="2">
        <f t="shared" si="10"/>
        <v>0</v>
      </c>
      <c r="U64" s="51"/>
    </row>
    <row r="65" spans="1:21" s="5" customFormat="1" ht="38.25" outlineLevel="1" x14ac:dyDescent="0.25">
      <c r="A65" s="78"/>
      <c r="B65" s="196" t="s">
        <v>740</v>
      </c>
      <c r="C65" s="6">
        <f>SUM(D65:F65)</f>
        <v>269.3</v>
      </c>
      <c r="D65" s="6">
        <f>SUM(D66:D70)</f>
        <v>269.3</v>
      </c>
      <c r="E65" s="6">
        <f t="shared" ref="E65:F65" si="73">SUM(E66:E70)</f>
        <v>0</v>
      </c>
      <c r="F65" s="6">
        <f t="shared" si="73"/>
        <v>0</v>
      </c>
      <c r="G65" s="6"/>
      <c r="H65" s="6">
        <f>SUM(I65:K65)</f>
        <v>235.9</v>
      </c>
      <c r="I65" s="6">
        <f>SUM(I66:I70)</f>
        <v>235.9</v>
      </c>
      <c r="J65" s="6">
        <f t="shared" ref="J65:K65" si="74">SUM(J66:J70)</f>
        <v>0</v>
      </c>
      <c r="K65" s="6">
        <f t="shared" si="74"/>
        <v>0</v>
      </c>
      <c r="L65" s="6"/>
      <c r="M65" s="6">
        <f t="shared" si="3"/>
        <v>87.597474935016706</v>
      </c>
      <c r="N65" s="6">
        <f t="shared" si="4"/>
        <v>33.400000000000006</v>
      </c>
      <c r="O65" s="6">
        <f t="shared" si="5"/>
        <v>87.597474935016706</v>
      </c>
      <c r="P65" s="6">
        <f t="shared" si="6"/>
        <v>33.400000000000006</v>
      </c>
      <c r="Q65" s="6" t="str">
        <f t="shared" si="7"/>
        <v>-</v>
      </c>
      <c r="R65" s="6">
        <f t="shared" si="8"/>
        <v>0</v>
      </c>
      <c r="S65" s="6" t="str">
        <f t="shared" si="9"/>
        <v>-</v>
      </c>
      <c r="T65" s="6">
        <f t="shared" si="10"/>
        <v>0</v>
      </c>
    </row>
    <row r="66" spans="1:21" s="5" customFormat="1" ht="33.75" customHeight="1" outlineLevel="1" x14ac:dyDescent="0.25">
      <c r="A66" s="78"/>
      <c r="B66" s="196" t="s">
        <v>495</v>
      </c>
      <c r="C66" s="6">
        <f t="shared" si="0"/>
        <v>12</v>
      </c>
      <c r="D66" s="6">
        <v>12</v>
      </c>
      <c r="E66" s="6">
        <v>0</v>
      </c>
      <c r="F66" s="6">
        <v>0</v>
      </c>
      <c r="G66" s="6">
        <v>0</v>
      </c>
      <c r="H66" s="6">
        <f t="shared" si="12"/>
        <v>0</v>
      </c>
      <c r="I66" s="6">
        <v>0</v>
      </c>
      <c r="J66" s="6">
        <v>0</v>
      </c>
      <c r="K66" s="6">
        <v>0</v>
      </c>
      <c r="L66" s="6">
        <v>0</v>
      </c>
      <c r="M66" s="6">
        <f t="shared" si="3"/>
        <v>0</v>
      </c>
      <c r="N66" s="6">
        <f t="shared" si="4"/>
        <v>12</v>
      </c>
      <c r="O66" s="6">
        <f t="shared" si="5"/>
        <v>0</v>
      </c>
      <c r="P66" s="6">
        <f t="shared" si="6"/>
        <v>12</v>
      </c>
      <c r="Q66" s="6" t="str">
        <f t="shared" si="7"/>
        <v>-</v>
      </c>
      <c r="R66" s="6">
        <f t="shared" si="8"/>
        <v>0</v>
      </c>
      <c r="S66" s="6" t="str">
        <f t="shared" si="9"/>
        <v>-</v>
      </c>
      <c r="T66" s="6">
        <f t="shared" si="10"/>
        <v>0</v>
      </c>
      <c r="U66" s="46" t="s">
        <v>598</v>
      </c>
    </row>
    <row r="67" spans="1:21" s="5" customFormat="1" ht="32.25" customHeight="1" outlineLevel="1" x14ac:dyDescent="0.25">
      <c r="A67" s="157"/>
      <c r="B67" s="196" t="s">
        <v>695</v>
      </c>
      <c r="C67" s="6">
        <f t="shared" si="0"/>
        <v>6</v>
      </c>
      <c r="D67" s="6">
        <v>6</v>
      </c>
      <c r="E67" s="6">
        <v>0</v>
      </c>
      <c r="F67" s="6">
        <v>0</v>
      </c>
      <c r="G67" s="6">
        <v>0</v>
      </c>
      <c r="H67" s="6">
        <f t="shared" si="12"/>
        <v>0</v>
      </c>
      <c r="I67" s="6">
        <v>0</v>
      </c>
      <c r="J67" s="6">
        <v>0</v>
      </c>
      <c r="K67" s="6">
        <v>0</v>
      </c>
      <c r="L67" s="6">
        <v>0</v>
      </c>
      <c r="M67" s="6">
        <f t="shared" si="3"/>
        <v>0</v>
      </c>
      <c r="N67" s="6">
        <f t="shared" si="4"/>
        <v>6</v>
      </c>
      <c r="O67" s="6">
        <f t="shared" si="5"/>
        <v>0</v>
      </c>
      <c r="P67" s="6">
        <f t="shared" si="6"/>
        <v>6</v>
      </c>
      <c r="Q67" s="6" t="str">
        <f t="shared" si="7"/>
        <v>-</v>
      </c>
      <c r="R67" s="6">
        <f t="shared" si="8"/>
        <v>0</v>
      </c>
      <c r="S67" s="6" t="str">
        <f t="shared" si="9"/>
        <v>-</v>
      </c>
      <c r="T67" s="6">
        <f t="shared" si="10"/>
        <v>0</v>
      </c>
      <c r="U67" s="46" t="s">
        <v>599</v>
      </c>
    </row>
    <row r="68" spans="1:21" s="5" customFormat="1" ht="75" outlineLevel="1" x14ac:dyDescent="0.25">
      <c r="A68" s="157"/>
      <c r="B68" s="196" t="s">
        <v>496</v>
      </c>
      <c r="C68" s="6">
        <f t="shared" si="0"/>
        <v>80.599999999999994</v>
      </c>
      <c r="D68" s="6">
        <v>80.599999999999994</v>
      </c>
      <c r="E68" s="6"/>
      <c r="F68" s="6"/>
      <c r="G68" s="6"/>
      <c r="H68" s="6">
        <f t="shared" si="12"/>
        <v>80.599999999999994</v>
      </c>
      <c r="I68" s="6">
        <v>80.599999999999994</v>
      </c>
      <c r="J68" s="6">
        <v>0</v>
      </c>
      <c r="K68" s="6"/>
      <c r="L68" s="6"/>
      <c r="M68" s="6">
        <f t="shared" si="3"/>
        <v>100</v>
      </c>
      <c r="N68" s="6">
        <f t="shared" si="4"/>
        <v>0</v>
      </c>
      <c r="O68" s="6">
        <f t="shared" si="5"/>
        <v>100</v>
      </c>
      <c r="P68" s="6">
        <f t="shared" si="6"/>
        <v>0</v>
      </c>
      <c r="Q68" s="6" t="str">
        <f t="shared" si="7"/>
        <v>-</v>
      </c>
      <c r="R68" s="6">
        <f t="shared" si="8"/>
        <v>0</v>
      </c>
      <c r="S68" s="6" t="str">
        <f t="shared" si="9"/>
        <v>-</v>
      </c>
      <c r="T68" s="6">
        <f t="shared" si="10"/>
        <v>0</v>
      </c>
      <c r="U68" s="46" t="s">
        <v>785</v>
      </c>
    </row>
    <row r="69" spans="1:21" s="5" customFormat="1" ht="45" outlineLevel="1" x14ac:dyDescent="0.25">
      <c r="A69" s="157"/>
      <c r="B69" s="196" t="s">
        <v>693</v>
      </c>
      <c r="C69" s="6">
        <f t="shared" si="0"/>
        <v>15.4</v>
      </c>
      <c r="D69" s="6">
        <v>15.4</v>
      </c>
      <c r="E69" s="6">
        <v>0</v>
      </c>
      <c r="F69" s="6">
        <v>0</v>
      </c>
      <c r="G69" s="6">
        <v>0</v>
      </c>
      <c r="H69" s="6">
        <f t="shared" si="12"/>
        <v>0</v>
      </c>
      <c r="I69" s="6">
        <v>0</v>
      </c>
      <c r="J69" s="6">
        <v>0</v>
      </c>
      <c r="K69" s="6">
        <v>0</v>
      </c>
      <c r="L69" s="6">
        <v>0</v>
      </c>
      <c r="M69" s="6">
        <f t="shared" si="3"/>
        <v>0</v>
      </c>
      <c r="N69" s="6">
        <f t="shared" si="4"/>
        <v>15.4</v>
      </c>
      <c r="O69" s="6">
        <f t="shared" si="5"/>
        <v>0</v>
      </c>
      <c r="P69" s="6">
        <f t="shared" si="6"/>
        <v>15.4</v>
      </c>
      <c r="Q69" s="6" t="str">
        <f t="shared" si="7"/>
        <v>-</v>
      </c>
      <c r="R69" s="6">
        <f t="shared" si="8"/>
        <v>0</v>
      </c>
      <c r="S69" s="6" t="str">
        <f t="shared" si="9"/>
        <v>-</v>
      </c>
      <c r="T69" s="6">
        <f t="shared" si="10"/>
        <v>0</v>
      </c>
      <c r="U69" s="46" t="s">
        <v>875</v>
      </c>
    </row>
    <row r="70" spans="1:21" s="5" customFormat="1" ht="45" outlineLevel="1" x14ac:dyDescent="0.25">
      <c r="A70" s="157"/>
      <c r="B70" s="196" t="s">
        <v>694</v>
      </c>
      <c r="C70" s="6">
        <f t="shared" si="0"/>
        <v>155.30000000000001</v>
      </c>
      <c r="D70" s="6">
        <v>155.30000000000001</v>
      </c>
      <c r="E70" s="6">
        <v>0</v>
      </c>
      <c r="F70" s="6">
        <v>0</v>
      </c>
      <c r="G70" s="6"/>
      <c r="H70" s="6">
        <f t="shared" si="12"/>
        <v>155.30000000000001</v>
      </c>
      <c r="I70" s="6">
        <v>155.30000000000001</v>
      </c>
      <c r="J70" s="6">
        <v>0</v>
      </c>
      <c r="K70" s="6">
        <v>0</v>
      </c>
      <c r="L70" s="6"/>
      <c r="M70" s="6">
        <f t="shared" ref="M70" si="75">IFERROR(H70/C70*100,"-")</f>
        <v>100</v>
      </c>
      <c r="N70" s="6">
        <f t="shared" ref="N70" si="76">C70-H70</f>
        <v>0</v>
      </c>
      <c r="O70" s="6">
        <f t="shared" ref="O70" si="77">IFERROR(I70/D70*100,"-")</f>
        <v>100</v>
      </c>
      <c r="P70" s="6">
        <f t="shared" ref="P70" si="78">D70-I70</f>
        <v>0</v>
      </c>
      <c r="Q70" s="6" t="str">
        <f t="shared" ref="Q70" si="79">IFERROR(J70/E70*100,"-")</f>
        <v>-</v>
      </c>
      <c r="R70" s="6">
        <f t="shared" ref="R70" si="80">E70-J70</f>
        <v>0</v>
      </c>
      <c r="S70" s="6" t="str">
        <f t="shared" ref="S70" si="81">IFERROR(K70/F70*100,"-")</f>
        <v>-</v>
      </c>
      <c r="T70" s="6">
        <f t="shared" ref="T70" si="82">F70-K70</f>
        <v>0</v>
      </c>
      <c r="U70" s="46" t="s">
        <v>876</v>
      </c>
    </row>
    <row r="71" spans="1:21" s="3" customFormat="1" ht="27" x14ac:dyDescent="0.25">
      <c r="A71" s="7">
        <v>5</v>
      </c>
      <c r="B71" s="1" t="s">
        <v>22</v>
      </c>
      <c r="C71" s="2">
        <f>SUM(D71:G71)</f>
        <v>206465.49999999997</v>
      </c>
      <c r="D71" s="2">
        <f>D72+D92+D109+D111+D115+D118</f>
        <v>192460.69999999998</v>
      </c>
      <c r="E71" s="2">
        <f>E72+E92+E109+E111+E115+E118</f>
        <v>5783.2999999999993</v>
      </c>
      <c r="F71" s="2">
        <f>F72+F92+F109+F111+F115</f>
        <v>141.1</v>
      </c>
      <c r="G71" s="2">
        <f>G72+G92+G109+G111+G115</f>
        <v>8080.4</v>
      </c>
      <c r="H71" s="2">
        <f>SUM(I71:L71)</f>
        <v>164186.50000000003</v>
      </c>
      <c r="I71" s="2">
        <f>I72+I92+I109+I111+I115+I118</f>
        <v>153969.90000000002</v>
      </c>
      <c r="J71" s="2">
        <f>J72+J92+J109+J111+J115</f>
        <v>5364.9</v>
      </c>
      <c r="K71" s="2">
        <f>K72+K92+K109+K111+K115</f>
        <v>141</v>
      </c>
      <c r="L71" s="2">
        <f>L72+L92+L109+L111+L115</f>
        <v>4710.7</v>
      </c>
      <c r="M71" s="2">
        <f t="shared" si="3"/>
        <v>79.522486807723354</v>
      </c>
      <c r="N71" s="2">
        <f t="shared" si="4"/>
        <v>42278.999999999942</v>
      </c>
      <c r="O71" s="2">
        <f t="shared" si="5"/>
        <v>80.000696246038814</v>
      </c>
      <c r="P71" s="2">
        <f t="shared" si="6"/>
        <v>38490.799999999959</v>
      </c>
      <c r="Q71" s="2">
        <f t="shared" si="7"/>
        <v>92.765376169315104</v>
      </c>
      <c r="R71" s="2">
        <f t="shared" si="8"/>
        <v>418.39999999999964</v>
      </c>
      <c r="S71" s="2">
        <f t="shared" si="9"/>
        <v>99.929128277817156</v>
      </c>
      <c r="T71" s="2">
        <f t="shared" si="10"/>
        <v>9.9999999999994316E-2</v>
      </c>
      <c r="U71" s="51"/>
    </row>
    <row r="72" spans="1:21" s="139" customFormat="1" ht="57.75" customHeight="1" outlineLevel="1" x14ac:dyDescent="0.25">
      <c r="A72" s="159"/>
      <c r="B72" s="160" t="s">
        <v>533</v>
      </c>
      <c r="C72" s="289">
        <f t="shared" ref="C72:C110" si="83">SUM(D72:F72)</f>
        <v>43309.599999999999</v>
      </c>
      <c r="D72" s="290">
        <f>D73+D79</f>
        <v>40342.6</v>
      </c>
      <c r="E72" s="290">
        <f t="shared" ref="E72:F72" si="84">E73+E79</f>
        <v>2959.3999999999996</v>
      </c>
      <c r="F72" s="290">
        <f t="shared" si="84"/>
        <v>7.6</v>
      </c>
      <c r="G72" s="290">
        <f>SUM(G73:G91)</f>
        <v>0</v>
      </c>
      <c r="H72" s="289">
        <f>SUM(I72:K72)</f>
        <v>35946.300000000003</v>
      </c>
      <c r="I72" s="289">
        <f>I73+I79</f>
        <v>33297.700000000004</v>
      </c>
      <c r="J72" s="289">
        <f t="shared" ref="J72:K72" si="85">J73+J79</f>
        <v>2641</v>
      </c>
      <c r="K72" s="289">
        <f t="shared" si="85"/>
        <v>7.6</v>
      </c>
      <c r="L72" s="289">
        <f>SUM(L73:L91)</f>
        <v>0</v>
      </c>
      <c r="M72" s="134">
        <f t="shared" ref="M72:M129" si="86">IFERROR(H72/C72*100,"-")</f>
        <v>82.99845761678705</v>
      </c>
      <c r="N72" s="134">
        <f t="shared" si="4"/>
        <v>7363.2999999999956</v>
      </c>
      <c r="O72" s="134">
        <f t="shared" ref="O72:O129" si="87">IFERROR(I72/D72*100,"-")</f>
        <v>82.537317872422705</v>
      </c>
      <c r="P72" s="134">
        <f t="shared" si="6"/>
        <v>7044.8999999999942</v>
      </c>
      <c r="Q72" s="134">
        <f t="shared" ref="Q72:Q129" si="88">IFERROR(J72/E72*100,"-")</f>
        <v>89.241062377508968</v>
      </c>
      <c r="R72" s="134">
        <f t="shared" si="8"/>
        <v>318.39999999999964</v>
      </c>
      <c r="S72" s="134">
        <f t="shared" ref="S72:S129" si="89">IFERROR(K72/F72*100,"-")</f>
        <v>100</v>
      </c>
      <c r="T72" s="134">
        <f t="shared" si="10"/>
        <v>0</v>
      </c>
      <c r="U72" s="46"/>
    </row>
    <row r="73" spans="1:21" s="5" customFormat="1" ht="25.5" outlineLevel="2" x14ac:dyDescent="0.25">
      <c r="A73" s="156"/>
      <c r="B73" s="16" t="s">
        <v>729</v>
      </c>
      <c r="C73" s="6">
        <f t="shared" si="83"/>
        <v>26248</v>
      </c>
      <c r="D73" s="6">
        <f>SUM(D74:D78)</f>
        <v>23979.7</v>
      </c>
      <c r="E73" s="6">
        <f>SUM(E74:E78)</f>
        <v>2260.6999999999998</v>
      </c>
      <c r="F73" s="6">
        <f>SUM(F74:F78)</f>
        <v>7.6</v>
      </c>
      <c r="G73" s="6">
        <v>0</v>
      </c>
      <c r="H73" s="6">
        <f t="shared" ref="H73:H110" si="90">SUM(I73:K73)</f>
        <v>23513.7</v>
      </c>
      <c r="I73" s="6">
        <f>SUM(I74:I78)</f>
        <v>21411.300000000003</v>
      </c>
      <c r="J73" s="6">
        <f t="shared" ref="J73:K73" si="91">SUM(J74:J78)</f>
        <v>2094.8000000000002</v>
      </c>
      <c r="K73" s="6">
        <f t="shared" si="91"/>
        <v>7.6</v>
      </c>
      <c r="L73" s="288">
        <v>0</v>
      </c>
      <c r="M73" s="6">
        <f t="shared" si="86"/>
        <v>89.582825358122534</v>
      </c>
      <c r="N73" s="6">
        <f t="shared" si="4"/>
        <v>2734.2999999999993</v>
      </c>
      <c r="O73" s="6">
        <f t="shared" si="87"/>
        <v>89.289273844126498</v>
      </c>
      <c r="P73" s="6">
        <f t="shared" si="6"/>
        <v>2568.3999999999978</v>
      </c>
      <c r="Q73" s="6">
        <f t="shared" si="88"/>
        <v>92.661565001990553</v>
      </c>
      <c r="R73" s="6">
        <f t="shared" si="8"/>
        <v>165.89999999999964</v>
      </c>
      <c r="S73" s="6">
        <f t="shared" si="89"/>
        <v>100</v>
      </c>
      <c r="T73" s="6">
        <f t="shared" si="10"/>
        <v>0</v>
      </c>
      <c r="U73" s="46"/>
    </row>
    <row r="74" spans="1:21" s="5" customFormat="1" ht="25.5" outlineLevel="3" x14ac:dyDescent="0.25">
      <c r="A74" s="156"/>
      <c r="B74" s="16" t="s">
        <v>497</v>
      </c>
      <c r="C74" s="6">
        <f t="shared" ref="C74" si="92">SUM(D74:F74)</f>
        <v>24219</v>
      </c>
      <c r="D74" s="6">
        <v>23696.1</v>
      </c>
      <c r="E74" s="6">
        <v>522.9</v>
      </c>
      <c r="F74" s="6">
        <v>0</v>
      </c>
      <c r="G74" s="6">
        <v>0</v>
      </c>
      <c r="H74" s="6">
        <f t="shared" ref="H74" si="93">SUM(I74:K74)</f>
        <v>21650.600000000002</v>
      </c>
      <c r="I74" s="6">
        <v>21127.7</v>
      </c>
      <c r="J74" s="6">
        <v>522.9</v>
      </c>
      <c r="K74" s="6">
        <v>0</v>
      </c>
      <c r="L74" s="288">
        <v>0</v>
      </c>
      <c r="M74" s="6">
        <f t="shared" ref="M74" si="94">IFERROR(H74/C74*100,"-")</f>
        <v>89.395103018291437</v>
      </c>
      <c r="N74" s="6">
        <f t="shared" si="4"/>
        <v>2568.3999999999978</v>
      </c>
      <c r="O74" s="6">
        <f t="shared" ref="O74" si="95">IFERROR(I74/D74*100,"-")</f>
        <v>89.161085579483554</v>
      </c>
      <c r="P74" s="6">
        <f t="shared" si="6"/>
        <v>2568.3999999999978</v>
      </c>
      <c r="Q74" s="6">
        <f t="shared" ref="Q74" si="96">IFERROR(J74/E74*100,"-")</f>
        <v>100</v>
      </c>
      <c r="R74" s="6">
        <f t="shared" si="8"/>
        <v>0</v>
      </c>
      <c r="S74" s="6" t="str">
        <f t="shared" ref="S74" si="97">IFERROR(K74/F74*100,"-")</f>
        <v>-</v>
      </c>
      <c r="T74" s="6">
        <f t="shared" si="10"/>
        <v>0</v>
      </c>
      <c r="U74" s="46"/>
    </row>
    <row r="75" spans="1:21" s="5" customFormat="1" ht="30" outlineLevel="3" x14ac:dyDescent="0.25">
      <c r="A75" s="156"/>
      <c r="B75" s="16" t="s">
        <v>498</v>
      </c>
      <c r="C75" s="6">
        <f t="shared" si="83"/>
        <v>1288</v>
      </c>
      <c r="D75" s="6">
        <v>193.2</v>
      </c>
      <c r="E75" s="6">
        <v>1094.8</v>
      </c>
      <c r="F75" s="6">
        <v>0</v>
      </c>
      <c r="G75" s="6">
        <v>0</v>
      </c>
      <c r="H75" s="6">
        <f t="shared" si="90"/>
        <v>1122.0999999999999</v>
      </c>
      <c r="I75" s="6">
        <v>193.2</v>
      </c>
      <c r="J75" s="6">
        <v>928.9</v>
      </c>
      <c r="K75" s="6">
        <v>0</v>
      </c>
      <c r="L75" s="288">
        <v>0</v>
      </c>
      <c r="M75" s="6">
        <f t="shared" si="86"/>
        <v>87.119565217391298</v>
      </c>
      <c r="N75" s="6">
        <f t="shared" ref="N75:N112" si="98">C75-H75</f>
        <v>165.90000000000009</v>
      </c>
      <c r="O75" s="6">
        <f t="shared" si="87"/>
        <v>100</v>
      </c>
      <c r="P75" s="6">
        <f t="shared" ref="P75:P112" si="99">D75-I75</f>
        <v>0</v>
      </c>
      <c r="Q75" s="6">
        <f t="shared" si="88"/>
        <v>84.846547314578004</v>
      </c>
      <c r="R75" s="6">
        <f t="shared" ref="R75:R112" si="100">E75-J75</f>
        <v>165.89999999999998</v>
      </c>
      <c r="S75" s="6" t="str">
        <f t="shared" si="89"/>
        <v>-</v>
      </c>
      <c r="T75" s="6">
        <f t="shared" ref="T75:T112" si="101">F75-K75</f>
        <v>0</v>
      </c>
      <c r="U75" s="46" t="s">
        <v>869</v>
      </c>
    </row>
    <row r="76" spans="1:21" s="5" customFormat="1" ht="33" customHeight="1" outlineLevel="3" x14ac:dyDescent="0.25">
      <c r="A76" s="156"/>
      <c r="B76" s="16" t="s">
        <v>499</v>
      </c>
      <c r="C76" s="6">
        <f t="shared" ref="C76:C77" si="102">SUM(D76:F76)</f>
        <v>40.4</v>
      </c>
      <c r="D76" s="6">
        <v>40.4</v>
      </c>
      <c r="E76" s="6">
        <v>0</v>
      </c>
      <c r="F76" s="6">
        <v>0</v>
      </c>
      <c r="G76" s="6">
        <v>0</v>
      </c>
      <c r="H76" s="6">
        <f t="shared" ref="H76:H77" si="103">SUM(I76:K76)</f>
        <v>40.4</v>
      </c>
      <c r="I76" s="6">
        <v>40.4</v>
      </c>
      <c r="J76" s="6">
        <v>0</v>
      </c>
      <c r="K76" s="6">
        <v>0</v>
      </c>
      <c r="L76" s="288">
        <v>0</v>
      </c>
      <c r="M76" s="6">
        <f t="shared" ref="M76:M77" si="104">IFERROR(H76/C76*100,"-")</f>
        <v>100</v>
      </c>
      <c r="N76" s="6">
        <f t="shared" ref="N76:N77" si="105">C76-H76</f>
        <v>0</v>
      </c>
      <c r="O76" s="6">
        <f t="shared" ref="O76:O77" si="106">IFERROR(I76/D76*100,"-")</f>
        <v>100</v>
      </c>
      <c r="P76" s="6">
        <f t="shared" ref="P76:P77" si="107">D76-I76</f>
        <v>0</v>
      </c>
      <c r="Q76" s="6" t="str">
        <f t="shared" ref="Q76:Q77" si="108">IFERROR(J76/E76*100,"-")</f>
        <v>-</v>
      </c>
      <c r="R76" s="6">
        <f t="shared" ref="R76:R77" si="109">E76-J76</f>
        <v>0</v>
      </c>
      <c r="S76" s="6" t="str">
        <f t="shared" ref="S76:S77" si="110">IFERROR(K76/F76*100,"-")</f>
        <v>-</v>
      </c>
      <c r="T76" s="6">
        <f t="shared" ref="T76:T77" si="111">F76-K76</f>
        <v>0</v>
      </c>
      <c r="U76" s="46"/>
    </row>
    <row r="77" spans="1:21" s="5" customFormat="1" ht="33" customHeight="1" outlineLevel="3" x14ac:dyDescent="0.25">
      <c r="A77" s="156"/>
      <c r="B77" s="16" t="s">
        <v>532</v>
      </c>
      <c r="C77" s="6">
        <f t="shared" si="102"/>
        <v>650.6</v>
      </c>
      <c r="D77" s="6">
        <v>0</v>
      </c>
      <c r="E77" s="6">
        <v>643</v>
      </c>
      <c r="F77" s="6">
        <v>7.6</v>
      </c>
      <c r="G77" s="6"/>
      <c r="H77" s="6">
        <f t="shared" si="103"/>
        <v>650.6</v>
      </c>
      <c r="I77" s="6">
        <v>0</v>
      </c>
      <c r="J77" s="6">
        <v>643</v>
      </c>
      <c r="K77" s="6">
        <v>7.6</v>
      </c>
      <c r="L77" s="288"/>
      <c r="M77" s="6">
        <f t="shared" si="104"/>
        <v>100</v>
      </c>
      <c r="N77" s="6">
        <f t="shared" si="105"/>
        <v>0</v>
      </c>
      <c r="O77" s="6" t="str">
        <f t="shared" si="106"/>
        <v>-</v>
      </c>
      <c r="P77" s="6">
        <f t="shared" si="107"/>
        <v>0</v>
      </c>
      <c r="Q77" s="6">
        <f t="shared" si="108"/>
        <v>100</v>
      </c>
      <c r="R77" s="6">
        <f t="shared" si="109"/>
        <v>0</v>
      </c>
      <c r="S77" s="6">
        <f t="shared" si="110"/>
        <v>100</v>
      </c>
      <c r="T77" s="6">
        <f t="shared" si="111"/>
        <v>0</v>
      </c>
      <c r="U77" s="46"/>
    </row>
    <row r="78" spans="1:21" s="5" customFormat="1" ht="22.5" customHeight="1" outlineLevel="3" x14ac:dyDescent="0.25">
      <c r="A78" s="156"/>
      <c r="B78" s="16" t="s">
        <v>500</v>
      </c>
      <c r="C78" s="6">
        <f t="shared" si="83"/>
        <v>50</v>
      </c>
      <c r="D78" s="6">
        <v>50</v>
      </c>
      <c r="E78" s="6"/>
      <c r="F78" s="6">
        <v>0</v>
      </c>
      <c r="G78" s="6">
        <v>0</v>
      </c>
      <c r="H78" s="6">
        <f t="shared" si="90"/>
        <v>50</v>
      </c>
      <c r="I78" s="6">
        <v>50</v>
      </c>
      <c r="J78" s="6">
        <v>0</v>
      </c>
      <c r="K78" s="6">
        <v>0</v>
      </c>
      <c r="L78" s="288">
        <v>0</v>
      </c>
      <c r="M78" s="6">
        <f t="shared" si="86"/>
        <v>100</v>
      </c>
      <c r="N78" s="6">
        <f t="shared" si="98"/>
        <v>0</v>
      </c>
      <c r="O78" s="6">
        <f t="shared" si="87"/>
        <v>100</v>
      </c>
      <c r="P78" s="6">
        <f t="shared" si="99"/>
        <v>0</v>
      </c>
      <c r="Q78" s="6" t="str">
        <f t="shared" si="88"/>
        <v>-</v>
      </c>
      <c r="R78" s="6">
        <f t="shared" si="100"/>
        <v>0</v>
      </c>
      <c r="S78" s="6" t="str">
        <f t="shared" si="89"/>
        <v>-</v>
      </c>
      <c r="T78" s="6">
        <f t="shared" si="101"/>
        <v>0</v>
      </c>
      <c r="U78" s="46"/>
    </row>
    <row r="79" spans="1:21" s="5" customFormat="1" ht="34.5" customHeight="1" outlineLevel="2" x14ac:dyDescent="0.25">
      <c r="A79" s="157"/>
      <c r="B79" s="16" t="s">
        <v>730</v>
      </c>
      <c r="C79" s="6">
        <f t="shared" si="83"/>
        <v>17061.599999999999</v>
      </c>
      <c r="D79" s="6">
        <f>SUM(D80:D91)</f>
        <v>16362.9</v>
      </c>
      <c r="E79" s="6">
        <f t="shared" ref="E79:F79" si="112">SUM(E80:E91)</f>
        <v>698.7</v>
      </c>
      <c r="F79" s="6">
        <f t="shared" si="112"/>
        <v>0</v>
      </c>
      <c r="G79" s="6">
        <v>0</v>
      </c>
      <c r="H79" s="6">
        <f t="shared" si="90"/>
        <v>12432.6</v>
      </c>
      <c r="I79" s="6">
        <f>SUM(I80:I91)</f>
        <v>11886.4</v>
      </c>
      <c r="J79" s="6">
        <f t="shared" ref="J79:K79" si="113">SUM(J80:J91)</f>
        <v>546.20000000000005</v>
      </c>
      <c r="K79" s="6">
        <f t="shared" si="113"/>
        <v>0</v>
      </c>
      <c r="L79" s="6">
        <v>0</v>
      </c>
      <c r="M79" s="6">
        <f t="shared" si="86"/>
        <v>72.868898579265732</v>
      </c>
      <c r="N79" s="6">
        <f t="shared" si="98"/>
        <v>4628.9999999999982</v>
      </c>
      <c r="O79" s="6">
        <f t="shared" si="87"/>
        <v>72.642380018211924</v>
      </c>
      <c r="P79" s="6">
        <f t="shared" si="99"/>
        <v>4476.5</v>
      </c>
      <c r="Q79" s="6">
        <f t="shared" si="88"/>
        <v>78.173751252325758</v>
      </c>
      <c r="R79" s="6">
        <f t="shared" si="100"/>
        <v>152.5</v>
      </c>
      <c r="S79" s="6" t="str">
        <f t="shared" si="89"/>
        <v>-</v>
      </c>
      <c r="T79" s="6">
        <f t="shared" si="101"/>
        <v>0</v>
      </c>
      <c r="U79" s="46"/>
    </row>
    <row r="80" spans="1:21" s="5" customFormat="1" ht="26.25" customHeight="1" outlineLevel="3" x14ac:dyDescent="0.25">
      <c r="A80" s="157"/>
      <c r="B80" s="16" t="s">
        <v>501</v>
      </c>
      <c r="C80" s="6">
        <f t="shared" si="83"/>
        <v>16042.5</v>
      </c>
      <c r="D80" s="6">
        <v>15644.4</v>
      </c>
      <c r="E80" s="6">
        <v>398.1</v>
      </c>
      <c r="F80" s="6">
        <v>0</v>
      </c>
      <c r="G80" s="6">
        <v>0</v>
      </c>
      <c r="H80" s="6">
        <f t="shared" si="90"/>
        <v>11694.5</v>
      </c>
      <c r="I80" s="6">
        <v>11296.4</v>
      </c>
      <c r="J80" s="89">
        <v>398.1</v>
      </c>
      <c r="K80" s="6">
        <v>0</v>
      </c>
      <c r="L80" s="6">
        <v>0</v>
      </c>
      <c r="M80" s="6">
        <f t="shared" si="86"/>
        <v>72.896992364033039</v>
      </c>
      <c r="N80" s="6">
        <f t="shared" si="98"/>
        <v>4348</v>
      </c>
      <c r="O80" s="6">
        <f t="shared" si="87"/>
        <v>72.207307407123309</v>
      </c>
      <c r="P80" s="6">
        <f t="shared" si="99"/>
        <v>4348</v>
      </c>
      <c r="Q80" s="6">
        <f t="shared" si="88"/>
        <v>100</v>
      </c>
      <c r="R80" s="6">
        <f t="shared" si="100"/>
        <v>0</v>
      </c>
      <c r="S80" s="6" t="str">
        <f t="shared" si="89"/>
        <v>-</v>
      </c>
      <c r="T80" s="6">
        <f t="shared" si="101"/>
        <v>0</v>
      </c>
      <c r="U80" s="46"/>
    </row>
    <row r="81" spans="1:21" s="5" customFormat="1" ht="18.75" customHeight="1" outlineLevel="3" x14ac:dyDescent="0.25">
      <c r="A81" s="157"/>
      <c r="B81" s="16" t="s">
        <v>502</v>
      </c>
      <c r="C81" s="6">
        <f t="shared" si="83"/>
        <v>100</v>
      </c>
      <c r="D81" s="6">
        <v>100</v>
      </c>
      <c r="E81" s="6">
        <v>0</v>
      </c>
      <c r="F81" s="6">
        <v>0</v>
      </c>
      <c r="G81" s="6">
        <v>0</v>
      </c>
      <c r="H81" s="6">
        <f t="shared" si="90"/>
        <v>100</v>
      </c>
      <c r="I81" s="6">
        <v>100</v>
      </c>
      <c r="J81" s="6">
        <v>0</v>
      </c>
      <c r="K81" s="6">
        <v>0</v>
      </c>
      <c r="L81" s="6">
        <v>0</v>
      </c>
      <c r="M81" s="6">
        <f t="shared" si="86"/>
        <v>100</v>
      </c>
      <c r="N81" s="6">
        <f t="shared" si="98"/>
        <v>0</v>
      </c>
      <c r="O81" s="6">
        <f t="shared" si="87"/>
        <v>100</v>
      </c>
      <c r="P81" s="6">
        <f t="shared" si="99"/>
        <v>0</v>
      </c>
      <c r="Q81" s="6" t="str">
        <f t="shared" si="88"/>
        <v>-</v>
      </c>
      <c r="R81" s="6">
        <f t="shared" si="100"/>
        <v>0</v>
      </c>
      <c r="S81" s="6" t="str">
        <f t="shared" si="89"/>
        <v>-</v>
      </c>
      <c r="T81" s="6">
        <f t="shared" si="101"/>
        <v>0</v>
      </c>
      <c r="U81" s="158"/>
    </row>
    <row r="82" spans="1:21" s="5" customFormat="1" ht="25.5" outlineLevel="3" x14ac:dyDescent="0.25">
      <c r="A82" s="78"/>
      <c r="B82" s="16" t="s">
        <v>503</v>
      </c>
      <c r="C82" s="6">
        <f t="shared" si="83"/>
        <v>60</v>
      </c>
      <c r="D82" s="6">
        <v>60</v>
      </c>
      <c r="E82" s="6">
        <v>0</v>
      </c>
      <c r="F82" s="6">
        <v>0</v>
      </c>
      <c r="G82" s="6">
        <v>0</v>
      </c>
      <c r="H82" s="6">
        <f t="shared" si="90"/>
        <v>60</v>
      </c>
      <c r="I82" s="6">
        <v>60</v>
      </c>
      <c r="J82" s="6">
        <v>0</v>
      </c>
      <c r="K82" s="6">
        <v>0</v>
      </c>
      <c r="L82" s="6">
        <v>0</v>
      </c>
      <c r="M82" s="6">
        <f t="shared" si="86"/>
        <v>100</v>
      </c>
      <c r="N82" s="6">
        <f t="shared" si="98"/>
        <v>0</v>
      </c>
      <c r="O82" s="6">
        <f t="shared" si="87"/>
        <v>100</v>
      </c>
      <c r="P82" s="6">
        <f t="shared" si="99"/>
        <v>0</v>
      </c>
      <c r="Q82" s="6" t="str">
        <f t="shared" si="88"/>
        <v>-</v>
      </c>
      <c r="R82" s="6">
        <f t="shared" si="100"/>
        <v>0</v>
      </c>
      <c r="S82" s="6" t="str">
        <f t="shared" si="89"/>
        <v>-</v>
      </c>
      <c r="T82" s="6">
        <f t="shared" si="101"/>
        <v>0</v>
      </c>
      <c r="U82" s="46"/>
    </row>
    <row r="83" spans="1:21" s="5" customFormat="1" ht="38.25" outlineLevel="3" x14ac:dyDescent="0.25">
      <c r="A83" s="78"/>
      <c r="B83" s="16" t="s">
        <v>195</v>
      </c>
      <c r="C83" s="6">
        <f t="shared" si="83"/>
        <v>70</v>
      </c>
      <c r="D83" s="6">
        <v>70</v>
      </c>
      <c r="E83" s="6">
        <v>0</v>
      </c>
      <c r="F83" s="6">
        <v>0</v>
      </c>
      <c r="G83" s="6">
        <v>0</v>
      </c>
      <c r="H83" s="6">
        <f t="shared" si="90"/>
        <v>70</v>
      </c>
      <c r="I83" s="6">
        <v>70</v>
      </c>
      <c r="J83" s="6">
        <v>0</v>
      </c>
      <c r="K83" s="6">
        <v>0</v>
      </c>
      <c r="L83" s="6">
        <v>0</v>
      </c>
      <c r="M83" s="6">
        <f t="shared" si="86"/>
        <v>100</v>
      </c>
      <c r="N83" s="6">
        <f t="shared" si="98"/>
        <v>0</v>
      </c>
      <c r="O83" s="6">
        <f t="shared" si="87"/>
        <v>100</v>
      </c>
      <c r="P83" s="6">
        <f t="shared" si="99"/>
        <v>0</v>
      </c>
      <c r="Q83" s="6" t="str">
        <f t="shared" si="88"/>
        <v>-</v>
      </c>
      <c r="R83" s="6">
        <f t="shared" si="100"/>
        <v>0</v>
      </c>
      <c r="S83" s="6" t="str">
        <f t="shared" si="89"/>
        <v>-</v>
      </c>
      <c r="T83" s="6">
        <f t="shared" si="101"/>
        <v>0</v>
      </c>
      <c r="U83" s="46"/>
    </row>
    <row r="84" spans="1:21" s="5" customFormat="1" ht="25.5" outlineLevel="3" x14ac:dyDescent="0.25">
      <c r="A84" s="78"/>
      <c r="B84" s="16" t="s">
        <v>504</v>
      </c>
      <c r="C84" s="6">
        <f t="shared" si="83"/>
        <v>30</v>
      </c>
      <c r="D84" s="6">
        <v>30</v>
      </c>
      <c r="E84" s="6">
        <v>0</v>
      </c>
      <c r="F84" s="6">
        <v>0</v>
      </c>
      <c r="G84" s="6">
        <v>0</v>
      </c>
      <c r="H84" s="6">
        <f t="shared" si="90"/>
        <v>30</v>
      </c>
      <c r="I84" s="6">
        <v>30</v>
      </c>
      <c r="J84" s="6">
        <v>0</v>
      </c>
      <c r="K84" s="6">
        <v>0</v>
      </c>
      <c r="L84" s="6">
        <v>0</v>
      </c>
      <c r="M84" s="6">
        <f t="shared" si="86"/>
        <v>100</v>
      </c>
      <c r="N84" s="6">
        <f t="shared" si="98"/>
        <v>0</v>
      </c>
      <c r="O84" s="6">
        <f t="shared" si="87"/>
        <v>100</v>
      </c>
      <c r="P84" s="6">
        <f t="shared" si="99"/>
        <v>0</v>
      </c>
      <c r="Q84" s="6" t="str">
        <f t="shared" si="88"/>
        <v>-</v>
      </c>
      <c r="R84" s="6">
        <f t="shared" si="100"/>
        <v>0</v>
      </c>
      <c r="S84" s="6" t="str">
        <f t="shared" si="89"/>
        <v>-</v>
      </c>
      <c r="T84" s="6">
        <f t="shared" si="101"/>
        <v>0</v>
      </c>
      <c r="U84" s="46"/>
    </row>
    <row r="85" spans="1:21" s="5" customFormat="1" ht="51" outlineLevel="3" x14ac:dyDescent="0.25">
      <c r="A85" s="157"/>
      <c r="B85" s="16" t="s">
        <v>196</v>
      </c>
      <c r="C85" s="6">
        <f t="shared" si="83"/>
        <v>135.4</v>
      </c>
      <c r="D85" s="6">
        <v>35.4</v>
      </c>
      <c r="E85" s="6">
        <v>100</v>
      </c>
      <c r="F85" s="6">
        <v>0</v>
      </c>
      <c r="G85" s="6">
        <v>0</v>
      </c>
      <c r="H85" s="6">
        <f t="shared" si="90"/>
        <v>100</v>
      </c>
      <c r="I85" s="6">
        <v>0</v>
      </c>
      <c r="J85" s="6">
        <v>100</v>
      </c>
      <c r="K85" s="6">
        <v>0</v>
      </c>
      <c r="L85" s="6">
        <v>0</v>
      </c>
      <c r="M85" s="6">
        <f t="shared" si="86"/>
        <v>73.85524372230428</v>
      </c>
      <c r="N85" s="6">
        <f t="shared" si="98"/>
        <v>35.400000000000006</v>
      </c>
      <c r="O85" s="6">
        <f t="shared" si="87"/>
        <v>0</v>
      </c>
      <c r="P85" s="6">
        <f t="shared" si="99"/>
        <v>35.4</v>
      </c>
      <c r="Q85" s="6">
        <f t="shared" si="88"/>
        <v>100</v>
      </c>
      <c r="R85" s="6">
        <f t="shared" si="100"/>
        <v>0</v>
      </c>
      <c r="S85" s="6" t="str">
        <f t="shared" si="89"/>
        <v>-</v>
      </c>
      <c r="T85" s="6">
        <f t="shared" si="101"/>
        <v>0</v>
      </c>
      <c r="U85" s="46" t="s">
        <v>870</v>
      </c>
    </row>
    <row r="86" spans="1:21" s="5" customFormat="1" ht="34.5" customHeight="1" outlineLevel="3" x14ac:dyDescent="0.25">
      <c r="A86" s="157"/>
      <c r="B86" s="16" t="s">
        <v>505</v>
      </c>
      <c r="C86" s="6">
        <f t="shared" ref="C86" si="114">SUM(D86:F86)</f>
        <v>30</v>
      </c>
      <c r="D86" s="6">
        <v>30</v>
      </c>
      <c r="E86" s="6">
        <v>0</v>
      </c>
      <c r="F86" s="6">
        <v>0</v>
      </c>
      <c r="G86" s="6">
        <v>0</v>
      </c>
      <c r="H86" s="6">
        <f t="shared" ref="H86" si="115">SUM(I86:K86)</f>
        <v>30</v>
      </c>
      <c r="I86" s="6">
        <v>30</v>
      </c>
      <c r="J86" s="6">
        <v>0</v>
      </c>
      <c r="K86" s="6">
        <v>0</v>
      </c>
      <c r="L86" s="6">
        <v>0</v>
      </c>
      <c r="M86" s="6">
        <f t="shared" ref="M86" si="116">IFERROR(H86/C86*100,"-")</f>
        <v>100</v>
      </c>
      <c r="N86" s="6">
        <f t="shared" ref="N86" si="117">C86-H86</f>
        <v>0</v>
      </c>
      <c r="O86" s="6">
        <f t="shared" ref="O86" si="118">IFERROR(I86/D86*100,"-")</f>
        <v>100</v>
      </c>
      <c r="P86" s="6">
        <f t="shared" ref="P86" si="119">D86-I86</f>
        <v>0</v>
      </c>
      <c r="Q86" s="6" t="str">
        <f t="shared" ref="Q86" si="120">IFERROR(J86/E86*100,"-")</f>
        <v>-</v>
      </c>
      <c r="R86" s="6">
        <f t="shared" ref="R86" si="121">E86-J86</f>
        <v>0</v>
      </c>
      <c r="S86" s="6" t="str">
        <f t="shared" ref="S86" si="122">IFERROR(K86/F86*100,"-")</f>
        <v>-</v>
      </c>
      <c r="T86" s="6">
        <f t="shared" ref="T86" si="123">F86-K86</f>
        <v>0</v>
      </c>
      <c r="U86" s="46"/>
    </row>
    <row r="87" spans="1:21" s="5" customFormat="1" ht="15.75" outlineLevel="3" x14ac:dyDescent="0.2">
      <c r="A87" s="157"/>
      <c r="B87" s="16" t="s">
        <v>506</v>
      </c>
      <c r="C87" s="6">
        <f t="shared" si="83"/>
        <v>250</v>
      </c>
      <c r="D87" s="6">
        <v>250</v>
      </c>
      <c r="E87" s="6">
        <v>0</v>
      </c>
      <c r="F87" s="6">
        <v>0</v>
      </c>
      <c r="G87" s="6">
        <v>0</v>
      </c>
      <c r="H87" s="6">
        <f t="shared" si="90"/>
        <v>250</v>
      </c>
      <c r="I87" s="6">
        <v>250</v>
      </c>
      <c r="J87" s="6">
        <v>0</v>
      </c>
      <c r="K87" s="6">
        <v>0</v>
      </c>
      <c r="L87" s="6">
        <v>0</v>
      </c>
      <c r="M87" s="6">
        <f t="shared" si="86"/>
        <v>100</v>
      </c>
      <c r="N87" s="6">
        <f t="shared" si="98"/>
        <v>0</v>
      </c>
      <c r="O87" s="6">
        <f t="shared" si="87"/>
        <v>100</v>
      </c>
      <c r="P87" s="6">
        <f t="shared" si="99"/>
        <v>0</v>
      </c>
      <c r="Q87" s="317" t="str">
        <f t="shared" si="88"/>
        <v>-</v>
      </c>
      <c r="R87" s="6">
        <f t="shared" si="100"/>
        <v>0</v>
      </c>
      <c r="S87" s="6" t="str">
        <f t="shared" si="89"/>
        <v>-</v>
      </c>
      <c r="T87" s="6">
        <f t="shared" si="101"/>
        <v>0</v>
      </c>
      <c r="U87" s="46"/>
    </row>
    <row r="88" spans="1:21" s="5" customFormat="1" ht="15.75" outlineLevel="3" x14ac:dyDescent="0.2">
      <c r="A88" s="157"/>
      <c r="B88" s="16" t="s">
        <v>864</v>
      </c>
      <c r="C88" s="6">
        <f t="shared" si="83"/>
        <v>200.6</v>
      </c>
      <c r="D88" s="6">
        <v>0</v>
      </c>
      <c r="E88" s="6">
        <v>200.6</v>
      </c>
      <c r="F88" s="6">
        <v>0</v>
      </c>
      <c r="G88" s="6">
        <v>0</v>
      </c>
      <c r="H88" s="6">
        <f t="shared" si="90"/>
        <v>0</v>
      </c>
      <c r="I88" s="6">
        <v>0</v>
      </c>
      <c r="J88" s="6"/>
      <c r="K88" s="6"/>
      <c r="L88" s="6"/>
      <c r="M88" s="6">
        <f t="shared" si="86"/>
        <v>0</v>
      </c>
      <c r="N88" s="6">
        <f t="shared" si="98"/>
        <v>200.6</v>
      </c>
      <c r="O88" s="6" t="str">
        <f t="shared" si="87"/>
        <v>-</v>
      </c>
      <c r="P88" s="6">
        <f t="shared" si="99"/>
        <v>0</v>
      </c>
      <c r="Q88" s="317">
        <f t="shared" si="88"/>
        <v>0</v>
      </c>
      <c r="R88" s="6">
        <f t="shared" si="100"/>
        <v>200.6</v>
      </c>
      <c r="S88" s="6" t="str">
        <f t="shared" si="89"/>
        <v>-</v>
      </c>
      <c r="T88" s="6">
        <f t="shared" si="101"/>
        <v>0</v>
      </c>
      <c r="U88" s="46" t="s">
        <v>871</v>
      </c>
    </row>
    <row r="89" spans="1:21" s="5" customFormat="1" ht="15.75" outlineLevel="3" x14ac:dyDescent="0.2">
      <c r="A89" s="157"/>
      <c r="B89" s="16" t="s">
        <v>865</v>
      </c>
      <c r="C89" s="6">
        <f t="shared" si="83"/>
        <v>48.1</v>
      </c>
      <c r="D89" s="6">
        <v>48.1</v>
      </c>
      <c r="E89" s="6">
        <v>0</v>
      </c>
      <c r="F89" s="6"/>
      <c r="G89" s="6"/>
      <c r="H89" s="6">
        <f t="shared" si="90"/>
        <v>48.1</v>
      </c>
      <c r="I89" s="6">
        <v>0</v>
      </c>
      <c r="J89" s="6">
        <v>48.1</v>
      </c>
      <c r="K89" s="6"/>
      <c r="L89" s="6"/>
      <c r="M89" s="6">
        <f t="shared" si="86"/>
        <v>100</v>
      </c>
      <c r="N89" s="6">
        <f t="shared" si="98"/>
        <v>0</v>
      </c>
      <c r="O89" s="6">
        <f t="shared" si="87"/>
        <v>0</v>
      </c>
      <c r="P89" s="6">
        <f t="shared" si="99"/>
        <v>48.1</v>
      </c>
      <c r="Q89" s="317" t="str">
        <f t="shared" si="88"/>
        <v>-</v>
      </c>
      <c r="R89" s="6">
        <f t="shared" si="100"/>
        <v>-48.1</v>
      </c>
      <c r="S89" s="6" t="str">
        <f t="shared" si="89"/>
        <v>-</v>
      </c>
      <c r="T89" s="6">
        <f t="shared" si="101"/>
        <v>0</v>
      </c>
      <c r="U89" s="46"/>
    </row>
    <row r="90" spans="1:21" s="5" customFormat="1" ht="30" outlineLevel="3" x14ac:dyDescent="0.2">
      <c r="A90" s="157"/>
      <c r="B90" s="16" t="s">
        <v>731</v>
      </c>
      <c r="C90" s="6">
        <f t="shared" si="83"/>
        <v>45</v>
      </c>
      <c r="D90" s="6">
        <v>45</v>
      </c>
      <c r="E90" s="6">
        <v>0</v>
      </c>
      <c r="F90" s="6">
        <v>0</v>
      </c>
      <c r="G90" s="6"/>
      <c r="H90" s="6">
        <f t="shared" si="90"/>
        <v>0</v>
      </c>
      <c r="I90" s="6">
        <v>0</v>
      </c>
      <c r="J90" s="6">
        <v>0</v>
      </c>
      <c r="K90" s="6">
        <v>0</v>
      </c>
      <c r="L90" s="6"/>
      <c r="M90" s="6">
        <f t="shared" si="86"/>
        <v>0</v>
      </c>
      <c r="N90" s="6">
        <f t="shared" si="98"/>
        <v>45</v>
      </c>
      <c r="O90" s="6">
        <f t="shared" si="87"/>
        <v>0</v>
      </c>
      <c r="P90" s="6">
        <f t="shared" si="99"/>
        <v>45</v>
      </c>
      <c r="Q90" s="317" t="str">
        <f t="shared" si="88"/>
        <v>-</v>
      </c>
      <c r="R90" s="6">
        <f t="shared" si="100"/>
        <v>0</v>
      </c>
      <c r="S90" s="6" t="str">
        <f t="shared" si="89"/>
        <v>-</v>
      </c>
      <c r="T90" s="6">
        <f t="shared" si="101"/>
        <v>0</v>
      </c>
      <c r="U90" s="46" t="s">
        <v>872</v>
      </c>
    </row>
    <row r="91" spans="1:21" s="5" customFormat="1" ht="15.75" outlineLevel="3" x14ac:dyDescent="0.25">
      <c r="A91" s="157"/>
      <c r="B91" s="16" t="s">
        <v>500</v>
      </c>
      <c r="C91" s="6">
        <f t="shared" si="83"/>
        <v>50</v>
      </c>
      <c r="D91" s="6">
        <v>50</v>
      </c>
      <c r="E91" s="6">
        <v>0</v>
      </c>
      <c r="F91" s="6">
        <v>0</v>
      </c>
      <c r="G91" s="6">
        <v>0</v>
      </c>
      <c r="H91" s="6">
        <f t="shared" si="90"/>
        <v>50</v>
      </c>
      <c r="I91" s="6">
        <v>50</v>
      </c>
      <c r="J91" s="6">
        <v>0</v>
      </c>
      <c r="K91" s="6">
        <v>0</v>
      </c>
      <c r="L91" s="6">
        <v>0</v>
      </c>
      <c r="M91" s="6">
        <f t="shared" si="86"/>
        <v>100</v>
      </c>
      <c r="N91" s="6">
        <f t="shared" si="98"/>
        <v>0</v>
      </c>
      <c r="O91" s="6">
        <f t="shared" si="87"/>
        <v>100</v>
      </c>
      <c r="P91" s="6">
        <f t="shared" si="99"/>
        <v>0</v>
      </c>
      <c r="Q91" s="6" t="str">
        <f t="shared" si="88"/>
        <v>-</v>
      </c>
      <c r="R91" s="6">
        <f t="shared" si="100"/>
        <v>0</v>
      </c>
      <c r="S91" s="6" t="str">
        <f t="shared" si="89"/>
        <v>-</v>
      </c>
      <c r="T91" s="6">
        <f t="shared" si="101"/>
        <v>0</v>
      </c>
      <c r="U91" s="46"/>
    </row>
    <row r="92" spans="1:21" s="139" customFormat="1" ht="30" customHeight="1" outlineLevel="1" x14ac:dyDescent="0.25">
      <c r="A92" s="159"/>
      <c r="B92" s="137" t="s">
        <v>507</v>
      </c>
      <c r="C92" s="134">
        <f t="shared" si="83"/>
        <v>79099.099999999991</v>
      </c>
      <c r="D92" s="134">
        <f>D93+D99</f>
        <v>77875.7</v>
      </c>
      <c r="E92" s="134">
        <f t="shared" ref="E92:F92" si="124">E93+E99</f>
        <v>1223.4000000000001</v>
      </c>
      <c r="F92" s="134">
        <f t="shared" si="124"/>
        <v>0</v>
      </c>
      <c r="G92" s="289">
        <f>SUM(G93:G108)</f>
        <v>0</v>
      </c>
      <c r="H92" s="112">
        <f t="shared" si="90"/>
        <v>70867.899999999994</v>
      </c>
      <c r="I92" s="112">
        <f>I93+I99</f>
        <v>69644.5</v>
      </c>
      <c r="J92" s="112">
        <f>J93+J99</f>
        <v>1223.4000000000001</v>
      </c>
      <c r="K92" s="112">
        <f>SUM(K93:K108)</f>
        <v>0</v>
      </c>
      <c r="L92" s="112">
        <f>SUM(L93:L108)</f>
        <v>0</v>
      </c>
      <c r="M92" s="134">
        <f t="shared" si="86"/>
        <v>89.593813330366586</v>
      </c>
      <c r="N92" s="134">
        <f t="shared" si="98"/>
        <v>8231.1999999999971</v>
      </c>
      <c r="O92" s="134">
        <f t="shared" si="87"/>
        <v>89.430335778683215</v>
      </c>
      <c r="P92" s="134">
        <f t="shared" si="99"/>
        <v>8231.1999999999971</v>
      </c>
      <c r="Q92" s="134">
        <f t="shared" si="88"/>
        <v>100</v>
      </c>
      <c r="R92" s="134">
        <f t="shared" si="100"/>
        <v>0</v>
      </c>
      <c r="S92" s="134" t="str">
        <f t="shared" si="89"/>
        <v>-</v>
      </c>
      <c r="T92" s="134">
        <f t="shared" si="101"/>
        <v>0</v>
      </c>
      <c r="U92" s="46"/>
    </row>
    <row r="93" spans="1:21" s="5" customFormat="1" ht="38.25" outlineLevel="2" x14ac:dyDescent="0.25">
      <c r="A93" s="157"/>
      <c r="B93" s="16" t="s">
        <v>732</v>
      </c>
      <c r="C93" s="6">
        <f t="shared" si="83"/>
        <v>34076.300000000003</v>
      </c>
      <c r="D93" s="6">
        <f>SUM(D94:D98)</f>
        <v>34076.300000000003</v>
      </c>
      <c r="E93" s="6">
        <f t="shared" ref="E93:G93" si="125">SUM(E94:E98)</f>
        <v>0</v>
      </c>
      <c r="F93" s="6">
        <f t="shared" si="125"/>
        <v>0</v>
      </c>
      <c r="G93" s="288">
        <f t="shared" si="125"/>
        <v>0</v>
      </c>
      <c r="H93" s="6">
        <f t="shared" si="90"/>
        <v>26954.6</v>
      </c>
      <c r="I93" s="6">
        <f>SUM(I94:I98)</f>
        <v>26954.6</v>
      </c>
      <c r="J93" s="6">
        <f t="shared" ref="J93:K93" si="126">SUM(J94:J98)</f>
        <v>0</v>
      </c>
      <c r="K93" s="6">
        <f t="shared" si="126"/>
        <v>0</v>
      </c>
      <c r="L93" s="6">
        <v>0</v>
      </c>
      <c r="M93" s="6">
        <f t="shared" si="86"/>
        <v>79.100723963575845</v>
      </c>
      <c r="N93" s="6">
        <f t="shared" si="98"/>
        <v>7121.7000000000044</v>
      </c>
      <c r="O93" s="6">
        <f t="shared" si="87"/>
        <v>79.100723963575845</v>
      </c>
      <c r="P93" s="6">
        <f t="shared" si="99"/>
        <v>7121.7000000000044</v>
      </c>
      <c r="Q93" s="6" t="str">
        <f t="shared" si="88"/>
        <v>-</v>
      </c>
      <c r="R93" s="6">
        <f t="shared" si="100"/>
        <v>0</v>
      </c>
      <c r="S93" s="6" t="str">
        <f t="shared" si="89"/>
        <v>-</v>
      </c>
      <c r="T93" s="6">
        <f t="shared" si="101"/>
        <v>0</v>
      </c>
      <c r="U93" s="46"/>
    </row>
    <row r="94" spans="1:21" s="5" customFormat="1" ht="31.5" customHeight="1" outlineLevel="3" x14ac:dyDescent="0.25">
      <c r="A94" s="157"/>
      <c r="B94" s="16" t="s">
        <v>508</v>
      </c>
      <c r="C94" s="6">
        <f t="shared" si="83"/>
        <v>33748.300000000003</v>
      </c>
      <c r="D94" s="6">
        <v>33748.300000000003</v>
      </c>
      <c r="E94" s="6">
        <v>0</v>
      </c>
      <c r="F94" s="6">
        <v>0</v>
      </c>
      <c r="G94" s="288">
        <v>0</v>
      </c>
      <c r="H94" s="6">
        <f t="shared" si="90"/>
        <v>26761.599999999999</v>
      </c>
      <c r="I94" s="6">
        <v>26761.599999999999</v>
      </c>
      <c r="J94" s="6">
        <v>0</v>
      </c>
      <c r="K94" s="6">
        <v>0</v>
      </c>
      <c r="L94" s="6">
        <v>0</v>
      </c>
      <c r="M94" s="6">
        <f t="shared" si="86"/>
        <v>79.297623880313964</v>
      </c>
      <c r="N94" s="6">
        <f t="shared" si="98"/>
        <v>6986.7000000000044</v>
      </c>
      <c r="O94" s="6">
        <f t="shared" si="87"/>
        <v>79.297623880313964</v>
      </c>
      <c r="P94" s="6">
        <f t="shared" si="99"/>
        <v>6986.7000000000044</v>
      </c>
      <c r="Q94" s="6" t="str">
        <f t="shared" si="88"/>
        <v>-</v>
      </c>
      <c r="R94" s="6">
        <f t="shared" si="100"/>
        <v>0</v>
      </c>
      <c r="S94" s="6" t="str">
        <f t="shared" si="89"/>
        <v>-</v>
      </c>
      <c r="T94" s="6">
        <f t="shared" si="101"/>
        <v>0</v>
      </c>
      <c r="U94" s="46"/>
    </row>
    <row r="95" spans="1:21" s="5" customFormat="1" ht="27.75" customHeight="1" outlineLevel="3" x14ac:dyDescent="0.25">
      <c r="A95" s="157"/>
      <c r="B95" s="16" t="s">
        <v>17</v>
      </c>
      <c r="C95" s="6">
        <f t="shared" si="83"/>
        <v>100</v>
      </c>
      <c r="D95" s="6">
        <v>100</v>
      </c>
      <c r="E95" s="6">
        <v>0</v>
      </c>
      <c r="F95" s="6">
        <v>0</v>
      </c>
      <c r="G95" s="288">
        <v>0</v>
      </c>
      <c r="H95" s="6">
        <f t="shared" si="90"/>
        <v>100</v>
      </c>
      <c r="I95" s="6">
        <v>100</v>
      </c>
      <c r="J95" s="6">
        <v>0</v>
      </c>
      <c r="K95" s="6">
        <v>0</v>
      </c>
      <c r="L95" s="6">
        <v>0</v>
      </c>
      <c r="M95" s="6">
        <f t="shared" si="86"/>
        <v>100</v>
      </c>
      <c r="N95" s="6">
        <f t="shared" si="98"/>
        <v>0</v>
      </c>
      <c r="O95" s="6">
        <f t="shared" si="87"/>
        <v>100</v>
      </c>
      <c r="P95" s="6">
        <f t="shared" si="99"/>
        <v>0</v>
      </c>
      <c r="Q95" s="6" t="str">
        <f t="shared" si="88"/>
        <v>-</v>
      </c>
      <c r="R95" s="6">
        <f t="shared" si="100"/>
        <v>0</v>
      </c>
      <c r="S95" s="6" t="str">
        <f t="shared" si="89"/>
        <v>-</v>
      </c>
      <c r="T95" s="6">
        <f t="shared" si="101"/>
        <v>0</v>
      </c>
      <c r="U95" s="46"/>
    </row>
    <row r="96" spans="1:21" s="5" customFormat="1" ht="25.5" outlineLevel="3" x14ac:dyDescent="0.25">
      <c r="A96" s="157"/>
      <c r="B96" s="16" t="s">
        <v>509</v>
      </c>
      <c r="C96" s="6">
        <f t="shared" si="83"/>
        <v>55</v>
      </c>
      <c r="D96" s="6">
        <v>55</v>
      </c>
      <c r="E96" s="6">
        <v>0</v>
      </c>
      <c r="F96" s="6">
        <v>0</v>
      </c>
      <c r="G96" s="288">
        <v>0</v>
      </c>
      <c r="H96" s="6">
        <f>SUM(I96:K96)</f>
        <v>0</v>
      </c>
      <c r="I96" s="6">
        <v>0</v>
      </c>
      <c r="J96" s="6">
        <v>0</v>
      </c>
      <c r="K96" s="6">
        <v>0</v>
      </c>
      <c r="L96" s="6">
        <v>0</v>
      </c>
      <c r="M96" s="6">
        <f t="shared" si="86"/>
        <v>0</v>
      </c>
      <c r="N96" s="6">
        <f t="shared" si="98"/>
        <v>55</v>
      </c>
      <c r="O96" s="6">
        <f t="shared" si="87"/>
        <v>0</v>
      </c>
      <c r="P96" s="6">
        <f t="shared" si="99"/>
        <v>55</v>
      </c>
      <c r="Q96" s="6" t="str">
        <f t="shared" si="88"/>
        <v>-</v>
      </c>
      <c r="R96" s="6">
        <f t="shared" si="100"/>
        <v>0</v>
      </c>
      <c r="S96" s="6" t="str">
        <f t="shared" si="89"/>
        <v>-</v>
      </c>
      <c r="T96" s="6">
        <f t="shared" si="101"/>
        <v>0</v>
      </c>
      <c r="U96" s="46"/>
    </row>
    <row r="97" spans="1:21" s="5" customFormat="1" ht="25.5" outlineLevel="3" x14ac:dyDescent="0.25">
      <c r="A97" s="157"/>
      <c r="B97" s="16" t="s">
        <v>866</v>
      </c>
      <c r="C97" s="6">
        <f t="shared" si="83"/>
        <v>80</v>
      </c>
      <c r="D97" s="6">
        <v>80</v>
      </c>
      <c r="E97" s="6">
        <v>0</v>
      </c>
      <c r="F97" s="6">
        <v>0</v>
      </c>
      <c r="G97" s="288">
        <v>0</v>
      </c>
      <c r="H97" s="6">
        <f>SUM(I97:K97)</f>
        <v>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46"/>
    </row>
    <row r="98" spans="1:21" s="5" customFormat="1" ht="23.25" customHeight="1" outlineLevel="3" x14ac:dyDescent="0.25">
      <c r="A98" s="157"/>
      <c r="B98" s="16" t="s">
        <v>500</v>
      </c>
      <c r="C98" s="6">
        <f t="shared" si="83"/>
        <v>93</v>
      </c>
      <c r="D98" s="6">
        <v>93</v>
      </c>
      <c r="E98" s="6">
        <v>0</v>
      </c>
      <c r="F98" s="6">
        <v>0</v>
      </c>
      <c r="G98" s="288">
        <v>0</v>
      </c>
      <c r="H98" s="6">
        <f t="shared" ref="H98" si="127">SUM(I98:K98)</f>
        <v>93</v>
      </c>
      <c r="I98" s="6">
        <v>93</v>
      </c>
      <c r="J98" s="6">
        <v>0</v>
      </c>
      <c r="K98" s="6">
        <v>0</v>
      </c>
      <c r="L98" s="6">
        <v>0</v>
      </c>
      <c r="M98" s="6">
        <f t="shared" ref="M98" si="128">IFERROR(H98/C98*100,"-")</f>
        <v>100</v>
      </c>
      <c r="N98" s="6">
        <f t="shared" ref="N98" si="129">C98-H98</f>
        <v>0</v>
      </c>
      <c r="O98" s="6">
        <f t="shared" ref="O98" si="130">IFERROR(I98/D98*100,"-")</f>
        <v>100</v>
      </c>
      <c r="P98" s="6">
        <f t="shared" ref="P98" si="131">D98-I98</f>
        <v>0</v>
      </c>
      <c r="Q98" s="6" t="str">
        <f t="shared" ref="Q98" si="132">IFERROR(J98/E98*100,"-")</f>
        <v>-</v>
      </c>
      <c r="R98" s="6">
        <f t="shared" ref="R98" si="133">E98-J98</f>
        <v>0</v>
      </c>
      <c r="S98" s="6" t="str">
        <f t="shared" ref="S98" si="134">IFERROR(K98/F98*100,"-")</f>
        <v>-</v>
      </c>
      <c r="T98" s="6">
        <f t="shared" ref="T98" si="135">F98-K98</f>
        <v>0</v>
      </c>
      <c r="U98" s="46"/>
    </row>
    <row r="99" spans="1:21" s="5" customFormat="1" ht="28.5" customHeight="1" outlineLevel="2" x14ac:dyDescent="0.25">
      <c r="A99" s="157"/>
      <c r="B99" s="16" t="s">
        <v>735</v>
      </c>
      <c r="C99" s="6">
        <f t="shared" si="83"/>
        <v>45022.799999999996</v>
      </c>
      <c r="D99" s="6">
        <f>SUM(D100:D108)</f>
        <v>43799.399999999994</v>
      </c>
      <c r="E99" s="6">
        <f t="shared" ref="E99:F99" si="136">SUM(E100:E108)</f>
        <v>1223.4000000000001</v>
      </c>
      <c r="F99" s="6">
        <f t="shared" si="136"/>
        <v>0</v>
      </c>
      <c r="G99" s="288">
        <v>0</v>
      </c>
      <c r="H99" s="6">
        <f t="shared" si="90"/>
        <v>43913.3</v>
      </c>
      <c r="I99" s="6">
        <f>SUM(I100:I108)</f>
        <v>42689.9</v>
      </c>
      <c r="J99" s="6">
        <f t="shared" ref="J99:L99" si="137">SUM(J100:J108)</f>
        <v>1223.4000000000001</v>
      </c>
      <c r="K99" s="6">
        <f t="shared" si="137"/>
        <v>0</v>
      </c>
      <c r="L99" s="6">
        <f t="shared" si="137"/>
        <v>0</v>
      </c>
      <c r="M99" s="6">
        <f t="shared" ref="M99" si="138">IFERROR(H99/C99*100,"-")</f>
        <v>97.535693026644296</v>
      </c>
      <c r="N99" s="6">
        <f t="shared" si="98"/>
        <v>1109.4999999999927</v>
      </c>
      <c r="O99" s="6">
        <f t="shared" ref="O99" si="139">IFERROR(I99/D99*100,"-")</f>
        <v>97.466860276624814</v>
      </c>
      <c r="P99" s="6">
        <f t="shared" si="99"/>
        <v>1109.4999999999927</v>
      </c>
      <c r="Q99" s="6">
        <f t="shared" ref="Q99" si="140">IFERROR(J99/E99*100,"-")</f>
        <v>100</v>
      </c>
      <c r="R99" s="6">
        <f t="shared" si="100"/>
        <v>0</v>
      </c>
      <c r="S99" s="6" t="str">
        <f t="shared" ref="S99" si="141">IFERROR(K99/F99*100,"-")</f>
        <v>-</v>
      </c>
      <c r="T99" s="6">
        <f t="shared" si="101"/>
        <v>0</v>
      </c>
      <c r="U99" s="46"/>
    </row>
    <row r="100" spans="1:21" s="5" customFormat="1" ht="25.5" outlineLevel="3" x14ac:dyDescent="0.25">
      <c r="A100" s="157"/>
      <c r="B100" s="16" t="s">
        <v>510</v>
      </c>
      <c r="C100" s="6">
        <f t="shared" si="83"/>
        <v>43594.6</v>
      </c>
      <c r="D100" s="6">
        <v>42521.2</v>
      </c>
      <c r="E100" s="6">
        <v>1073.4000000000001</v>
      </c>
      <c r="F100" s="6">
        <v>0</v>
      </c>
      <c r="G100" s="288">
        <v>0</v>
      </c>
      <c r="H100" s="6">
        <f t="shared" si="90"/>
        <v>42775.8</v>
      </c>
      <c r="I100" s="6">
        <v>41702.400000000001</v>
      </c>
      <c r="J100" s="6">
        <v>1073.4000000000001</v>
      </c>
      <c r="K100" s="6">
        <v>0</v>
      </c>
      <c r="L100" s="6">
        <v>0</v>
      </c>
      <c r="M100" s="6">
        <f t="shared" si="86"/>
        <v>98.121785725755046</v>
      </c>
      <c r="N100" s="6">
        <f t="shared" si="98"/>
        <v>818.79999999999563</v>
      </c>
      <c r="O100" s="6">
        <f t="shared" si="87"/>
        <v>98.074372313105002</v>
      </c>
      <c r="P100" s="6">
        <f t="shared" si="99"/>
        <v>818.79999999999563</v>
      </c>
      <c r="Q100" s="6">
        <f t="shared" si="88"/>
        <v>100</v>
      </c>
      <c r="R100" s="6">
        <f t="shared" si="100"/>
        <v>0</v>
      </c>
      <c r="S100" s="6" t="str">
        <f t="shared" si="89"/>
        <v>-</v>
      </c>
      <c r="T100" s="6">
        <f t="shared" si="101"/>
        <v>0</v>
      </c>
      <c r="U100" s="46"/>
    </row>
    <row r="101" spans="1:21" s="5" customFormat="1" ht="38.25" outlineLevel="3" x14ac:dyDescent="0.25">
      <c r="A101" s="157"/>
      <c r="B101" s="16" t="s">
        <v>18</v>
      </c>
      <c r="C101" s="6">
        <f t="shared" si="83"/>
        <v>200</v>
      </c>
      <c r="D101" s="6">
        <v>200</v>
      </c>
      <c r="E101" s="6">
        <v>0</v>
      </c>
      <c r="F101" s="6">
        <v>0</v>
      </c>
      <c r="G101" s="288">
        <v>0</v>
      </c>
      <c r="H101" s="6">
        <f t="shared" si="90"/>
        <v>59.3</v>
      </c>
      <c r="I101" s="6">
        <v>59.3</v>
      </c>
      <c r="J101" s="6">
        <v>0</v>
      </c>
      <c r="K101" s="6">
        <v>0</v>
      </c>
      <c r="L101" s="6">
        <v>0</v>
      </c>
      <c r="M101" s="6">
        <f t="shared" si="86"/>
        <v>29.65</v>
      </c>
      <c r="N101" s="6">
        <f t="shared" si="98"/>
        <v>140.69999999999999</v>
      </c>
      <c r="O101" s="6">
        <f t="shared" si="87"/>
        <v>29.65</v>
      </c>
      <c r="P101" s="6">
        <f t="shared" si="99"/>
        <v>140.69999999999999</v>
      </c>
      <c r="Q101" s="6" t="str">
        <f t="shared" si="88"/>
        <v>-</v>
      </c>
      <c r="R101" s="6">
        <f t="shared" si="100"/>
        <v>0</v>
      </c>
      <c r="S101" s="6" t="str">
        <f t="shared" si="89"/>
        <v>-</v>
      </c>
      <c r="T101" s="6">
        <f t="shared" si="101"/>
        <v>0</v>
      </c>
      <c r="U101" s="46"/>
    </row>
    <row r="102" spans="1:21" s="5" customFormat="1" ht="25.5" outlineLevel="3" x14ac:dyDescent="0.25">
      <c r="A102" s="157"/>
      <c r="B102" s="16" t="s">
        <v>19</v>
      </c>
      <c r="C102" s="6">
        <f t="shared" si="83"/>
        <v>80</v>
      </c>
      <c r="D102" s="6">
        <v>80</v>
      </c>
      <c r="E102" s="6">
        <v>0</v>
      </c>
      <c r="F102" s="6">
        <v>0</v>
      </c>
      <c r="G102" s="288">
        <v>0</v>
      </c>
      <c r="H102" s="6">
        <f t="shared" si="90"/>
        <v>80</v>
      </c>
      <c r="I102" s="6">
        <v>80</v>
      </c>
      <c r="J102" s="6">
        <v>0</v>
      </c>
      <c r="K102" s="6">
        <v>0</v>
      </c>
      <c r="L102" s="6">
        <v>0</v>
      </c>
      <c r="M102" s="6">
        <f t="shared" si="86"/>
        <v>100</v>
      </c>
      <c r="N102" s="6">
        <f t="shared" si="98"/>
        <v>0</v>
      </c>
      <c r="O102" s="6">
        <f t="shared" si="87"/>
        <v>100</v>
      </c>
      <c r="P102" s="6">
        <f t="shared" si="99"/>
        <v>0</v>
      </c>
      <c r="Q102" s="6" t="str">
        <f t="shared" si="88"/>
        <v>-</v>
      </c>
      <c r="R102" s="6">
        <f t="shared" si="100"/>
        <v>0</v>
      </c>
      <c r="S102" s="6" t="str">
        <f t="shared" si="89"/>
        <v>-</v>
      </c>
      <c r="T102" s="6">
        <f t="shared" si="101"/>
        <v>0</v>
      </c>
      <c r="U102" s="46"/>
    </row>
    <row r="103" spans="1:21" s="5" customFormat="1" ht="38.25" outlineLevel="3" x14ac:dyDescent="0.25">
      <c r="A103" s="157"/>
      <c r="B103" s="16" t="s">
        <v>20</v>
      </c>
      <c r="C103" s="6">
        <f t="shared" si="83"/>
        <v>200</v>
      </c>
      <c r="D103" s="6">
        <v>200</v>
      </c>
      <c r="E103" s="6">
        <v>0</v>
      </c>
      <c r="F103" s="6">
        <v>0</v>
      </c>
      <c r="G103" s="288">
        <v>0</v>
      </c>
      <c r="H103" s="6">
        <f t="shared" si="90"/>
        <v>200</v>
      </c>
      <c r="I103" s="6">
        <v>200</v>
      </c>
      <c r="J103" s="6">
        <v>0</v>
      </c>
      <c r="K103" s="6">
        <v>0</v>
      </c>
      <c r="L103" s="6">
        <v>0</v>
      </c>
      <c r="M103" s="6">
        <f t="shared" si="86"/>
        <v>100</v>
      </c>
      <c r="N103" s="6">
        <f t="shared" si="98"/>
        <v>0</v>
      </c>
      <c r="O103" s="6">
        <f t="shared" si="87"/>
        <v>100</v>
      </c>
      <c r="P103" s="6">
        <f t="shared" si="99"/>
        <v>0</v>
      </c>
      <c r="Q103" s="6" t="str">
        <f t="shared" si="88"/>
        <v>-</v>
      </c>
      <c r="R103" s="6">
        <f t="shared" si="100"/>
        <v>0</v>
      </c>
      <c r="S103" s="6" t="str">
        <f t="shared" si="89"/>
        <v>-</v>
      </c>
      <c r="T103" s="6">
        <f t="shared" si="101"/>
        <v>0</v>
      </c>
      <c r="U103" s="46"/>
    </row>
    <row r="104" spans="1:21" s="5" customFormat="1" ht="51" customHeight="1" outlineLevel="3" x14ac:dyDescent="0.25">
      <c r="A104" s="157"/>
      <c r="B104" s="16" t="s">
        <v>21</v>
      </c>
      <c r="C104" s="6">
        <f t="shared" si="83"/>
        <v>150</v>
      </c>
      <c r="D104" s="6">
        <v>150</v>
      </c>
      <c r="E104" s="6">
        <v>0</v>
      </c>
      <c r="F104" s="6">
        <v>0</v>
      </c>
      <c r="G104" s="288">
        <v>0</v>
      </c>
      <c r="H104" s="6">
        <f t="shared" si="90"/>
        <v>0</v>
      </c>
      <c r="I104" s="6">
        <v>0</v>
      </c>
      <c r="J104" s="6">
        <v>0</v>
      </c>
      <c r="K104" s="6">
        <v>0</v>
      </c>
      <c r="L104" s="6">
        <v>0</v>
      </c>
      <c r="M104" s="6">
        <f t="shared" si="86"/>
        <v>0</v>
      </c>
      <c r="N104" s="6">
        <f t="shared" si="98"/>
        <v>150</v>
      </c>
      <c r="O104" s="6">
        <f t="shared" si="87"/>
        <v>0</v>
      </c>
      <c r="P104" s="6">
        <f t="shared" si="99"/>
        <v>150</v>
      </c>
      <c r="Q104" s="6" t="str">
        <f t="shared" si="88"/>
        <v>-</v>
      </c>
      <c r="R104" s="6">
        <f t="shared" si="100"/>
        <v>0</v>
      </c>
      <c r="S104" s="6" t="str">
        <f t="shared" si="89"/>
        <v>-</v>
      </c>
      <c r="T104" s="6">
        <f t="shared" si="101"/>
        <v>0</v>
      </c>
      <c r="U104" s="46"/>
    </row>
    <row r="105" spans="1:21" s="5" customFormat="1" ht="27.75" customHeight="1" outlineLevel="3" x14ac:dyDescent="0.25">
      <c r="A105" s="157"/>
      <c r="B105" s="16" t="s">
        <v>867</v>
      </c>
      <c r="C105" s="6">
        <f t="shared" si="83"/>
        <v>150</v>
      </c>
      <c r="D105" s="6"/>
      <c r="E105" s="6">
        <v>150</v>
      </c>
      <c r="F105" s="6">
        <v>0</v>
      </c>
      <c r="G105" s="6">
        <v>0</v>
      </c>
      <c r="H105" s="6">
        <f t="shared" si="90"/>
        <v>150</v>
      </c>
      <c r="I105" s="6">
        <v>0</v>
      </c>
      <c r="J105" s="6">
        <v>150</v>
      </c>
      <c r="K105" s="6">
        <v>0</v>
      </c>
      <c r="L105" s="6">
        <v>0</v>
      </c>
      <c r="M105" s="6">
        <f t="shared" si="86"/>
        <v>100</v>
      </c>
      <c r="N105" s="6">
        <f t="shared" si="98"/>
        <v>0</v>
      </c>
      <c r="O105" s="6" t="str">
        <f t="shared" si="87"/>
        <v>-</v>
      </c>
      <c r="P105" s="6">
        <f t="shared" si="99"/>
        <v>0</v>
      </c>
      <c r="Q105" s="6">
        <f t="shared" si="88"/>
        <v>100</v>
      </c>
      <c r="R105" s="6">
        <f t="shared" si="100"/>
        <v>0</v>
      </c>
      <c r="S105" s="6" t="str">
        <f t="shared" si="89"/>
        <v>-</v>
      </c>
      <c r="T105" s="6">
        <f t="shared" si="101"/>
        <v>0</v>
      </c>
      <c r="U105" s="46"/>
    </row>
    <row r="106" spans="1:21" s="5" customFormat="1" ht="25.5" outlineLevel="3" x14ac:dyDescent="0.25">
      <c r="A106" s="157"/>
      <c r="B106" s="16" t="s">
        <v>733</v>
      </c>
      <c r="C106" s="6">
        <f t="shared" si="83"/>
        <v>450</v>
      </c>
      <c r="D106" s="6">
        <v>450</v>
      </c>
      <c r="E106" s="6">
        <v>0</v>
      </c>
      <c r="F106" s="6">
        <v>0</v>
      </c>
      <c r="G106" s="288">
        <v>0</v>
      </c>
      <c r="H106" s="6">
        <f t="shared" si="90"/>
        <v>450</v>
      </c>
      <c r="I106" s="6">
        <v>450</v>
      </c>
      <c r="J106" s="6">
        <v>0</v>
      </c>
      <c r="K106" s="6">
        <v>0</v>
      </c>
      <c r="L106" s="6">
        <v>0</v>
      </c>
      <c r="M106" s="6">
        <f t="shared" si="86"/>
        <v>100</v>
      </c>
      <c r="N106" s="6">
        <f t="shared" si="98"/>
        <v>0</v>
      </c>
      <c r="O106" s="6">
        <f t="shared" si="87"/>
        <v>100</v>
      </c>
      <c r="P106" s="6">
        <f t="shared" si="99"/>
        <v>0</v>
      </c>
      <c r="Q106" s="6" t="str">
        <f t="shared" si="88"/>
        <v>-</v>
      </c>
      <c r="R106" s="6">
        <f t="shared" si="100"/>
        <v>0</v>
      </c>
      <c r="S106" s="6" t="str">
        <f t="shared" si="89"/>
        <v>-</v>
      </c>
      <c r="T106" s="6">
        <f t="shared" si="101"/>
        <v>0</v>
      </c>
      <c r="U106" s="46"/>
    </row>
    <row r="107" spans="1:21" s="5" customFormat="1" ht="25.5" outlineLevel="3" x14ac:dyDescent="0.25">
      <c r="A107" s="157"/>
      <c r="B107" s="16" t="s">
        <v>734</v>
      </c>
      <c r="C107" s="6">
        <f t="shared" si="83"/>
        <v>98.2</v>
      </c>
      <c r="D107" s="6">
        <v>98.2</v>
      </c>
      <c r="E107" s="6">
        <v>0</v>
      </c>
      <c r="F107" s="6">
        <v>0</v>
      </c>
      <c r="G107" s="288"/>
      <c r="H107" s="6">
        <f t="shared" si="90"/>
        <v>98.2</v>
      </c>
      <c r="I107" s="6">
        <v>98.2</v>
      </c>
      <c r="J107" s="6">
        <v>0</v>
      </c>
      <c r="K107" s="6">
        <v>0</v>
      </c>
      <c r="L107" s="6"/>
      <c r="M107" s="6">
        <f t="shared" si="86"/>
        <v>100</v>
      </c>
      <c r="N107" s="6">
        <f t="shared" si="98"/>
        <v>0</v>
      </c>
      <c r="O107" s="6">
        <f t="shared" si="87"/>
        <v>100</v>
      </c>
      <c r="P107" s="6">
        <f t="shared" si="99"/>
        <v>0</v>
      </c>
      <c r="Q107" s="6" t="str">
        <f t="shared" si="88"/>
        <v>-</v>
      </c>
      <c r="R107" s="6">
        <f t="shared" si="100"/>
        <v>0</v>
      </c>
      <c r="S107" s="6" t="str">
        <f t="shared" si="89"/>
        <v>-</v>
      </c>
      <c r="T107" s="6">
        <f t="shared" si="101"/>
        <v>0</v>
      </c>
      <c r="U107" s="46"/>
    </row>
    <row r="108" spans="1:21" s="5" customFormat="1" ht="15.75" outlineLevel="3" x14ac:dyDescent="0.25">
      <c r="A108" s="157"/>
      <c r="B108" s="16" t="s">
        <v>500</v>
      </c>
      <c r="C108" s="6">
        <f t="shared" ref="C108" si="142">SUM(D108:F108)</f>
        <v>100</v>
      </c>
      <c r="D108" s="6">
        <v>100</v>
      </c>
      <c r="E108" s="6">
        <v>0</v>
      </c>
      <c r="F108" s="6">
        <v>0</v>
      </c>
      <c r="G108" s="288">
        <v>0</v>
      </c>
      <c r="H108" s="6">
        <f t="shared" ref="H108" si="143">SUM(I108:K108)</f>
        <v>100</v>
      </c>
      <c r="I108" s="6">
        <v>100</v>
      </c>
      <c r="J108" s="6">
        <v>0</v>
      </c>
      <c r="K108" s="6">
        <v>0</v>
      </c>
      <c r="L108" s="6">
        <v>0</v>
      </c>
      <c r="M108" s="6">
        <f t="shared" ref="M108" si="144">IFERROR(H108/C108*100,"-")</f>
        <v>100</v>
      </c>
      <c r="N108" s="6">
        <f t="shared" ref="N108" si="145">C108-H108</f>
        <v>0</v>
      </c>
      <c r="O108" s="6">
        <f t="shared" ref="O108" si="146">IFERROR(I108/D108*100,"-")</f>
        <v>100</v>
      </c>
      <c r="P108" s="6">
        <f t="shared" ref="P108" si="147">D108-I108</f>
        <v>0</v>
      </c>
      <c r="Q108" s="6" t="str">
        <f t="shared" ref="Q108" si="148">IFERROR(J108/E108*100,"-")</f>
        <v>-</v>
      </c>
      <c r="R108" s="6">
        <f t="shared" ref="R108" si="149">E108-J108</f>
        <v>0</v>
      </c>
      <c r="S108" s="6" t="str">
        <f t="shared" ref="S108" si="150">IFERROR(K108/F108*100,"-")</f>
        <v>-</v>
      </c>
      <c r="T108" s="6">
        <f t="shared" ref="T108" si="151">F108-K108</f>
        <v>0</v>
      </c>
      <c r="U108" s="46"/>
    </row>
    <row r="109" spans="1:21" s="139" customFormat="1" ht="63.75" outlineLevel="1" x14ac:dyDescent="0.25">
      <c r="A109" s="161"/>
      <c r="B109" s="162" t="s">
        <v>511</v>
      </c>
      <c r="C109" s="134">
        <f>SUM(D109:G109)</f>
        <v>25439.699999999997</v>
      </c>
      <c r="D109" s="134">
        <f>SUM(D110:D110)</f>
        <v>17359.3</v>
      </c>
      <c r="E109" s="134">
        <f>SUM(E110:E110)</f>
        <v>0</v>
      </c>
      <c r="F109" s="134">
        <f>SUM(F110:F110)</f>
        <v>0</v>
      </c>
      <c r="G109" s="134">
        <f>SUM(G110:G110)</f>
        <v>8080.4</v>
      </c>
      <c r="H109" s="134">
        <f>SUM(I109:L109)</f>
        <v>17878.3</v>
      </c>
      <c r="I109" s="134">
        <f>SUM(I110:I110)</f>
        <v>13167.6</v>
      </c>
      <c r="J109" s="134">
        <f>SUM(J110:J110)</f>
        <v>0</v>
      </c>
      <c r="K109" s="134">
        <f>SUM(K110:K110)</f>
        <v>0</v>
      </c>
      <c r="L109" s="134">
        <f>SUM(L110:L110)</f>
        <v>4710.7</v>
      </c>
      <c r="M109" s="134">
        <f t="shared" si="86"/>
        <v>70.277165218143296</v>
      </c>
      <c r="N109" s="134">
        <f t="shared" si="98"/>
        <v>7561.3999999999978</v>
      </c>
      <c r="O109" s="134">
        <f t="shared" si="87"/>
        <v>75.853289015110064</v>
      </c>
      <c r="P109" s="134">
        <f t="shared" si="99"/>
        <v>4191.6999999999989</v>
      </c>
      <c r="Q109" s="134" t="str">
        <f t="shared" si="88"/>
        <v>-</v>
      </c>
      <c r="R109" s="134">
        <f t="shared" si="100"/>
        <v>0</v>
      </c>
      <c r="S109" s="134" t="str">
        <f t="shared" si="89"/>
        <v>-</v>
      </c>
      <c r="T109" s="134">
        <f t="shared" si="101"/>
        <v>0</v>
      </c>
      <c r="U109" s="46"/>
    </row>
    <row r="110" spans="1:21" s="5" customFormat="1" ht="25.5" outlineLevel="2" x14ac:dyDescent="0.25">
      <c r="A110" s="156"/>
      <c r="B110" s="16" t="s">
        <v>736</v>
      </c>
      <c r="C110" s="6">
        <f t="shared" si="83"/>
        <v>17359.3</v>
      </c>
      <c r="D110" s="6">
        <v>17359.3</v>
      </c>
      <c r="E110" s="6">
        <v>0</v>
      </c>
      <c r="F110" s="6">
        <v>0</v>
      </c>
      <c r="G110" s="6">
        <v>8080.4</v>
      </c>
      <c r="H110" s="6">
        <f t="shared" si="90"/>
        <v>13167.6</v>
      </c>
      <c r="I110" s="6">
        <v>13167.6</v>
      </c>
      <c r="J110" s="6">
        <v>0</v>
      </c>
      <c r="K110" s="6">
        <v>0</v>
      </c>
      <c r="L110" s="6">
        <v>4710.7</v>
      </c>
      <c r="M110" s="6">
        <f>IFERROR(H110/C110*100,"-")</f>
        <v>75.853289015110064</v>
      </c>
      <c r="N110" s="6">
        <f t="shared" si="98"/>
        <v>4191.6999999999989</v>
      </c>
      <c r="O110" s="6">
        <f t="shared" si="87"/>
        <v>75.853289015110064</v>
      </c>
      <c r="P110" s="6">
        <f t="shared" si="99"/>
        <v>4191.6999999999989</v>
      </c>
      <c r="Q110" s="6" t="str">
        <f t="shared" si="88"/>
        <v>-</v>
      </c>
      <c r="R110" s="6">
        <f t="shared" si="100"/>
        <v>0</v>
      </c>
      <c r="S110" s="6" t="str">
        <f t="shared" si="89"/>
        <v>-</v>
      </c>
      <c r="T110" s="6">
        <f t="shared" si="101"/>
        <v>0</v>
      </c>
      <c r="U110" s="46"/>
    </row>
    <row r="111" spans="1:21" s="139" customFormat="1" ht="60" customHeight="1" outlineLevel="1" x14ac:dyDescent="0.25">
      <c r="A111" s="159"/>
      <c r="B111" s="137" t="s">
        <v>512</v>
      </c>
      <c r="C111" s="134">
        <f t="shared" ref="C111:C156" si="152">SUM(D111:F111)</f>
        <v>43563.7</v>
      </c>
      <c r="D111" s="134">
        <f>D112</f>
        <v>43563.7</v>
      </c>
      <c r="E111" s="134">
        <f t="shared" ref="E111:F111" si="153">E112</f>
        <v>0</v>
      </c>
      <c r="F111" s="134">
        <f t="shared" si="153"/>
        <v>0</v>
      </c>
      <c r="G111" s="134">
        <f t="shared" ref="G111:L111" si="154">G113</f>
        <v>0</v>
      </c>
      <c r="H111" s="134">
        <f t="shared" ref="H111:H156" si="155">SUM(I111:K111)</f>
        <v>31475.4</v>
      </c>
      <c r="I111" s="134">
        <f>I112</f>
        <v>31475.4</v>
      </c>
      <c r="J111" s="134">
        <f t="shared" ref="J111:K111" si="156">J112</f>
        <v>0</v>
      </c>
      <c r="K111" s="134">
        <f t="shared" si="156"/>
        <v>0</v>
      </c>
      <c r="L111" s="134">
        <f t="shared" si="154"/>
        <v>0</v>
      </c>
      <c r="M111" s="134">
        <f t="shared" si="86"/>
        <v>72.251438697814933</v>
      </c>
      <c r="N111" s="134">
        <f t="shared" si="98"/>
        <v>12088.299999999996</v>
      </c>
      <c r="O111" s="134">
        <f t="shared" si="87"/>
        <v>72.251438697814933</v>
      </c>
      <c r="P111" s="134">
        <f t="shared" si="99"/>
        <v>12088.299999999996</v>
      </c>
      <c r="Q111" s="134" t="str">
        <f t="shared" si="88"/>
        <v>-</v>
      </c>
      <c r="R111" s="134">
        <f t="shared" si="100"/>
        <v>0</v>
      </c>
      <c r="S111" s="134" t="str">
        <f t="shared" si="89"/>
        <v>-</v>
      </c>
      <c r="T111" s="134">
        <f t="shared" si="101"/>
        <v>0</v>
      </c>
      <c r="U111" s="113"/>
    </row>
    <row r="112" spans="1:21" s="5" customFormat="1" ht="38.25" outlineLevel="2" x14ac:dyDescent="0.25">
      <c r="A112" s="157"/>
      <c r="B112" s="16" t="s">
        <v>737</v>
      </c>
      <c r="C112" s="6">
        <f>SUM(D112:G112)</f>
        <v>43563.7</v>
      </c>
      <c r="D112" s="6">
        <f>D113+D114</f>
        <v>43563.7</v>
      </c>
      <c r="E112" s="6">
        <f t="shared" ref="E112:G112" si="157">E113+E114</f>
        <v>0</v>
      </c>
      <c r="F112" s="6">
        <f t="shared" si="157"/>
        <v>0</v>
      </c>
      <c r="G112" s="6">
        <f t="shared" si="157"/>
        <v>0</v>
      </c>
      <c r="H112" s="6">
        <f>SUM(I112:L112)</f>
        <v>31475.4</v>
      </c>
      <c r="I112" s="6">
        <f>I113+I114</f>
        <v>31475.4</v>
      </c>
      <c r="J112" s="6">
        <f>J113+J114</f>
        <v>0</v>
      </c>
      <c r="K112" s="6">
        <f>K113+K114</f>
        <v>0</v>
      </c>
      <c r="L112" s="6">
        <v>0</v>
      </c>
      <c r="M112" s="6">
        <f t="shared" ref="M112" si="158">IFERROR(H112/C112*100,"-")</f>
        <v>72.251438697814933</v>
      </c>
      <c r="N112" s="6">
        <f t="shared" si="98"/>
        <v>12088.299999999996</v>
      </c>
      <c r="O112" s="6">
        <f t="shared" ref="O112" si="159">IFERROR(I112/D112*100,"-")</f>
        <v>72.251438697814933</v>
      </c>
      <c r="P112" s="6">
        <f t="shared" si="99"/>
        <v>12088.299999999996</v>
      </c>
      <c r="Q112" s="6" t="str">
        <f t="shared" ref="Q112" si="160">IFERROR(J112/E112*100,"-")</f>
        <v>-</v>
      </c>
      <c r="R112" s="6">
        <f t="shared" si="100"/>
        <v>0</v>
      </c>
      <c r="S112" s="6" t="str">
        <f t="shared" ref="S112" si="161">IFERROR(K112/F112*100,"-")</f>
        <v>-</v>
      </c>
      <c r="T112" s="6">
        <f t="shared" si="101"/>
        <v>0</v>
      </c>
      <c r="U112" s="113"/>
    </row>
    <row r="113" spans="1:37" s="5" customFormat="1" ht="25.5" outlineLevel="3" x14ac:dyDescent="0.25">
      <c r="A113" s="157"/>
      <c r="B113" s="16" t="s">
        <v>513</v>
      </c>
      <c r="C113" s="6">
        <f t="shared" si="152"/>
        <v>10577.2</v>
      </c>
      <c r="D113" s="6">
        <v>10577.2</v>
      </c>
      <c r="E113" s="6">
        <v>0</v>
      </c>
      <c r="F113" s="6">
        <v>0</v>
      </c>
      <c r="G113" s="6">
        <v>0</v>
      </c>
      <c r="H113" s="6">
        <f t="shared" si="155"/>
        <v>7466.9</v>
      </c>
      <c r="I113" s="6">
        <v>7466.9</v>
      </c>
      <c r="J113" s="6">
        <v>0</v>
      </c>
      <c r="K113" s="6">
        <v>0</v>
      </c>
      <c r="L113" s="6">
        <v>0</v>
      </c>
      <c r="M113" s="6">
        <f t="shared" si="86"/>
        <v>70.594297167492343</v>
      </c>
      <c r="N113" s="6">
        <f t="shared" ref="N113:N160" si="162">C113-H113</f>
        <v>3110.3000000000011</v>
      </c>
      <c r="O113" s="6">
        <f t="shared" si="87"/>
        <v>70.594297167492343</v>
      </c>
      <c r="P113" s="6">
        <f t="shared" ref="P113:P158" si="163">D113-I113</f>
        <v>3110.3000000000011</v>
      </c>
      <c r="Q113" s="6" t="str">
        <f t="shared" si="88"/>
        <v>-</v>
      </c>
      <c r="R113" s="6">
        <f t="shared" ref="R113:R158" si="164">E113-J113</f>
        <v>0</v>
      </c>
      <c r="S113" s="6" t="str">
        <f t="shared" si="89"/>
        <v>-</v>
      </c>
      <c r="T113" s="6">
        <f t="shared" ref="T113:T160" si="165">F113-K113</f>
        <v>0</v>
      </c>
      <c r="U113" s="113"/>
    </row>
    <row r="114" spans="1:37" s="5" customFormat="1" ht="38.25" outlineLevel="3" x14ac:dyDescent="0.25">
      <c r="A114" s="157"/>
      <c r="B114" s="16" t="s">
        <v>514</v>
      </c>
      <c r="C114" s="6">
        <f t="shared" si="152"/>
        <v>32986.5</v>
      </c>
      <c r="D114" s="6">
        <v>32986.5</v>
      </c>
      <c r="E114" s="6">
        <v>0</v>
      </c>
      <c r="F114" s="6">
        <v>0</v>
      </c>
      <c r="G114" s="6"/>
      <c r="H114" s="6">
        <f t="shared" si="155"/>
        <v>24008.5</v>
      </c>
      <c r="I114" s="6">
        <v>24008.5</v>
      </c>
      <c r="J114" s="6">
        <v>0</v>
      </c>
      <c r="K114" s="6">
        <v>0</v>
      </c>
      <c r="L114" s="6"/>
      <c r="M114" s="6">
        <f t="shared" si="86"/>
        <v>72.7828050869295</v>
      </c>
      <c r="N114" s="6">
        <f t="shared" si="162"/>
        <v>8978</v>
      </c>
      <c r="O114" s="6">
        <f t="shared" si="87"/>
        <v>72.7828050869295</v>
      </c>
      <c r="P114" s="6">
        <f t="shared" si="163"/>
        <v>8978</v>
      </c>
      <c r="Q114" s="6" t="str">
        <f t="shared" si="88"/>
        <v>-</v>
      </c>
      <c r="R114" s="6">
        <f t="shared" si="164"/>
        <v>0</v>
      </c>
      <c r="S114" s="6" t="str">
        <f t="shared" si="89"/>
        <v>-</v>
      </c>
      <c r="T114" s="6">
        <f t="shared" si="165"/>
        <v>0</v>
      </c>
      <c r="U114" s="113"/>
    </row>
    <row r="115" spans="1:37" s="139" customFormat="1" ht="33.75" customHeight="1" outlineLevel="1" x14ac:dyDescent="0.25">
      <c r="A115" s="159"/>
      <c r="B115" s="137" t="s">
        <v>515</v>
      </c>
      <c r="C115" s="134">
        <f t="shared" si="152"/>
        <v>15017.4</v>
      </c>
      <c r="D115" s="134">
        <f>D116+D117</f>
        <v>13283.4</v>
      </c>
      <c r="E115" s="134">
        <f t="shared" ref="E115:F115" si="166">E116+E117</f>
        <v>1600.5</v>
      </c>
      <c r="F115" s="134">
        <f t="shared" si="166"/>
        <v>133.5</v>
      </c>
      <c r="G115" s="134">
        <f>SUM(G116:G116)</f>
        <v>0</v>
      </c>
      <c r="H115" s="134">
        <f t="shared" si="155"/>
        <v>7982.5999999999995</v>
      </c>
      <c r="I115" s="134">
        <f>I116+I117</f>
        <v>6348.7</v>
      </c>
      <c r="J115" s="134">
        <f t="shared" ref="J115:K115" si="167">J116+J117</f>
        <v>1500.5</v>
      </c>
      <c r="K115" s="134">
        <f t="shared" si="167"/>
        <v>133.4</v>
      </c>
      <c r="L115" s="134">
        <f>SUM(L116:L116)</f>
        <v>0</v>
      </c>
      <c r="M115" s="134">
        <f t="shared" si="86"/>
        <v>53.155672752939921</v>
      </c>
      <c r="N115" s="134">
        <f t="shared" si="162"/>
        <v>7034.8</v>
      </c>
      <c r="O115" s="134">
        <f t="shared" si="87"/>
        <v>47.794239426652815</v>
      </c>
      <c r="P115" s="134">
        <f t="shared" si="163"/>
        <v>6934.7</v>
      </c>
      <c r="Q115" s="134">
        <f t="shared" si="88"/>
        <v>93.751952514839104</v>
      </c>
      <c r="R115" s="134">
        <f t="shared" si="164"/>
        <v>100</v>
      </c>
      <c r="S115" s="134">
        <f t="shared" si="89"/>
        <v>99.925093632958806</v>
      </c>
      <c r="T115" s="134">
        <f t="shared" si="165"/>
        <v>9.9999999999994316E-2</v>
      </c>
      <c r="U115" s="46"/>
    </row>
    <row r="116" spans="1:37" s="5" customFormat="1" ht="33.75" customHeight="1" outlineLevel="2" x14ac:dyDescent="0.25">
      <c r="A116" s="156"/>
      <c r="B116" s="16" t="s">
        <v>738</v>
      </c>
      <c r="C116" s="6">
        <f t="shared" si="152"/>
        <v>6464.2</v>
      </c>
      <c r="D116" s="6">
        <v>6464.2</v>
      </c>
      <c r="E116" s="6">
        <v>0</v>
      </c>
      <c r="F116" s="6">
        <v>0</v>
      </c>
      <c r="G116" s="6">
        <v>0</v>
      </c>
      <c r="H116" s="6">
        <f t="shared" si="155"/>
        <v>4199.3999999999996</v>
      </c>
      <c r="I116" s="6">
        <v>4199.3999999999996</v>
      </c>
      <c r="J116" s="6">
        <v>0</v>
      </c>
      <c r="K116" s="6">
        <v>0</v>
      </c>
      <c r="L116" s="6">
        <v>0</v>
      </c>
      <c r="M116" s="134">
        <f t="shared" si="86"/>
        <v>64.963955323164498</v>
      </c>
      <c r="N116" s="134">
        <f t="shared" si="162"/>
        <v>2264.8000000000002</v>
      </c>
      <c r="O116" s="134">
        <f t="shared" si="87"/>
        <v>64.963955323164498</v>
      </c>
      <c r="P116" s="134">
        <f t="shared" si="163"/>
        <v>2264.8000000000002</v>
      </c>
      <c r="Q116" s="134" t="str">
        <f t="shared" si="88"/>
        <v>-</v>
      </c>
      <c r="R116" s="134">
        <f t="shared" si="164"/>
        <v>0</v>
      </c>
      <c r="S116" s="134" t="str">
        <f t="shared" si="89"/>
        <v>-</v>
      </c>
      <c r="T116" s="134">
        <f t="shared" si="165"/>
        <v>0</v>
      </c>
      <c r="U116" s="46" t="s">
        <v>868</v>
      </c>
    </row>
    <row r="117" spans="1:37" s="5" customFormat="1" ht="43.5" customHeight="1" outlineLevel="2" x14ac:dyDescent="0.25">
      <c r="A117" s="156"/>
      <c r="B117" s="16" t="s">
        <v>739</v>
      </c>
      <c r="C117" s="6">
        <f t="shared" si="152"/>
        <v>8553.2000000000007</v>
      </c>
      <c r="D117" s="6">
        <v>6819.2</v>
      </c>
      <c r="E117" s="6">
        <v>1600.5</v>
      </c>
      <c r="F117" s="6">
        <v>133.5</v>
      </c>
      <c r="G117" s="6"/>
      <c r="H117" s="6">
        <f t="shared" si="155"/>
        <v>3783.2000000000003</v>
      </c>
      <c r="I117" s="6">
        <v>2149.3000000000002</v>
      </c>
      <c r="J117" s="6">
        <v>1500.5</v>
      </c>
      <c r="K117" s="6">
        <v>133.4</v>
      </c>
      <c r="L117" s="6"/>
      <c r="M117" s="134">
        <f t="shared" si="86"/>
        <v>44.231398774727587</v>
      </c>
      <c r="N117" s="134">
        <f t="shared" si="162"/>
        <v>4770</v>
      </c>
      <c r="O117" s="134">
        <f t="shared" si="87"/>
        <v>31.518359924917881</v>
      </c>
      <c r="P117" s="134">
        <f t="shared" si="163"/>
        <v>4669.8999999999996</v>
      </c>
      <c r="Q117" s="134">
        <f t="shared" si="88"/>
        <v>93.751952514839104</v>
      </c>
      <c r="R117" s="134">
        <f t="shared" si="164"/>
        <v>100</v>
      </c>
      <c r="S117" s="134">
        <f t="shared" si="89"/>
        <v>99.925093632958806</v>
      </c>
      <c r="T117" s="134">
        <f t="shared" si="165"/>
        <v>9.9999999999994316E-2</v>
      </c>
      <c r="U117" s="46" t="s">
        <v>677</v>
      </c>
    </row>
    <row r="118" spans="1:37" s="5" customFormat="1" ht="77.25" customHeight="1" outlineLevel="1" x14ac:dyDescent="0.25">
      <c r="A118" s="156"/>
      <c r="B118" s="163" t="s">
        <v>516</v>
      </c>
      <c r="C118" s="134">
        <f t="shared" si="152"/>
        <v>36</v>
      </c>
      <c r="D118" s="134">
        <f>D119</f>
        <v>36</v>
      </c>
      <c r="E118" s="134">
        <f t="shared" ref="E118:F118" si="168">E119</f>
        <v>0</v>
      </c>
      <c r="F118" s="134">
        <f t="shared" si="168"/>
        <v>0</v>
      </c>
      <c r="G118" s="134">
        <f t="shared" ref="G118" si="169">G119</f>
        <v>0</v>
      </c>
      <c r="H118" s="112">
        <f t="shared" si="155"/>
        <v>36</v>
      </c>
      <c r="I118" s="112">
        <f>I119</f>
        <v>36</v>
      </c>
      <c r="J118" s="112">
        <f t="shared" ref="J118:K118" si="170">J119</f>
        <v>0</v>
      </c>
      <c r="K118" s="112">
        <f t="shared" si="170"/>
        <v>0</v>
      </c>
      <c r="L118" s="111">
        <f>L119</f>
        <v>0</v>
      </c>
      <c r="M118" s="134">
        <f t="shared" si="86"/>
        <v>100</v>
      </c>
      <c r="N118" s="134">
        <f t="shared" si="162"/>
        <v>0</v>
      </c>
      <c r="O118" s="134">
        <f t="shared" si="87"/>
        <v>100</v>
      </c>
      <c r="P118" s="134">
        <f t="shared" si="163"/>
        <v>0</v>
      </c>
      <c r="Q118" s="134" t="str">
        <f t="shared" si="88"/>
        <v>-</v>
      </c>
      <c r="R118" s="134">
        <f t="shared" si="164"/>
        <v>0</v>
      </c>
      <c r="S118" s="134" t="str">
        <f t="shared" si="89"/>
        <v>-</v>
      </c>
      <c r="T118" s="134">
        <f t="shared" si="165"/>
        <v>0</v>
      </c>
      <c r="U118" s="113"/>
    </row>
    <row r="119" spans="1:37" s="5" customFormat="1" ht="51.75" customHeight="1" outlineLevel="2" x14ac:dyDescent="0.25">
      <c r="A119" s="156"/>
      <c r="B119" s="16" t="s">
        <v>740</v>
      </c>
      <c r="C119" s="6">
        <f t="shared" si="152"/>
        <v>36</v>
      </c>
      <c r="D119" s="6">
        <v>36</v>
      </c>
      <c r="E119" s="6">
        <v>0</v>
      </c>
      <c r="F119" s="6">
        <v>0</v>
      </c>
      <c r="G119" s="6">
        <v>0</v>
      </c>
      <c r="H119" s="6">
        <f t="shared" si="155"/>
        <v>36</v>
      </c>
      <c r="I119" s="6">
        <v>36</v>
      </c>
      <c r="J119" s="6">
        <v>0</v>
      </c>
      <c r="K119" s="6">
        <v>0</v>
      </c>
      <c r="L119" s="6">
        <v>0</v>
      </c>
      <c r="M119" s="6">
        <f t="shared" si="86"/>
        <v>100</v>
      </c>
      <c r="N119" s="6">
        <f t="shared" si="162"/>
        <v>0</v>
      </c>
      <c r="O119" s="6">
        <f t="shared" si="87"/>
        <v>100</v>
      </c>
      <c r="P119" s="6">
        <f t="shared" si="163"/>
        <v>0</v>
      </c>
      <c r="Q119" s="6" t="str">
        <f t="shared" si="88"/>
        <v>-</v>
      </c>
      <c r="R119" s="6">
        <f t="shared" si="164"/>
        <v>0</v>
      </c>
      <c r="S119" s="6" t="str">
        <f t="shared" si="89"/>
        <v>-</v>
      </c>
      <c r="T119" s="6">
        <f t="shared" si="165"/>
        <v>0</v>
      </c>
      <c r="U119" s="113"/>
    </row>
    <row r="120" spans="1:37" s="320" customFormat="1" ht="59.25" customHeight="1" x14ac:dyDescent="0.25">
      <c r="A120" s="7">
        <v>6</v>
      </c>
      <c r="B120" s="1" t="s">
        <v>34</v>
      </c>
      <c r="C120" s="187">
        <f>SUM(D120:G120)</f>
        <v>388707.19999999995</v>
      </c>
      <c r="D120" s="187">
        <f>D121+D128+D133+D146+D148</f>
        <v>156735.4</v>
      </c>
      <c r="E120" s="187">
        <f>E121+E128+E133+E146+E148</f>
        <v>16421.8</v>
      </c>
      <c r="F120" s="187">
        <f>F121+F128+F133+F146+F148</f>
        <v>0</v>
      </c>
      <c r="G120" s="187">
        <f>G121+G128+G133+G146+G148</f>
        <v>215550</v>
      </c>
      <c r="H120" s="2">
        <f>SUM(I120:L120)</f>
        <v>150339.29999999999</v>
      </c>
      <c r="I120" s="2">
        <f>I121+I128+I133+I146+I148</f>
        <v>123674.4</v>
      </c>
      <c r="J120" s="2">
        <f>J121+J128+J133+J146+J148</f>
        <v>13016.400000000001</v>
      </c>
      <c r="K120" s="2">
        <f>K121+K128+K133+K146+K148</f>
        <v>0</v>
      </c>
      <c r="L120" s="2">
        <f>L121+L128+L133+L146+L148</f>
        <v>13648.5</v>
      </c>
      <c r="M120" s="2">
        <f>IFERROR(H120/C120*100,"-")</f>
        <v>38.67674691901771</v>
      </c>
      <c r="N120" s="2">
        <f t="shared" si="162"/>
        <v>238367.89999999997</v>
      </c>
      <c r="O120" s="2">
        <f t="shared" si="87"/>
        <v>78.906488259831548</v>
      </c>
      <c r="P120" s="2">
        <f t="shared" si="163"/>
        <v>33061</v>
      </c>
      <c r="Q120" s="2">
        <f t="shared" si="88"/>
        <v>79.262930981987367</v>
      </c>
      <c r="R120" s="2">
        <f t="shared" si="164"/>
        <v>3405.3999999999978</v>
      </c>
      <c r="S120" s="2" t="str">
        <f t="shared" si="89"/>
        <v>-</v>
      </c>
      <c r="T120" s="2">
        <f t="shared" si="165"/>
        <v>0</v>
      </c>
      <c r="U120" s="319"/>
    </row>
    <row r="121" spans="1:37" s="5" customFormat="1" ht="25.5" outlineLevel="1" x14ac:dyDescent="0.25">
      <c r="A121" s="45"/>
      <c r="B121" s="137" t="s">
        <v>23</v>
      </c>
      <c r="C121" s="134">
        <f>SUM(D121:G121)</f>
        <v>339333.8</v>
      </c>
      <c r="D121" s="432">
        <f>D122+D126+D127</f>
        <v>122170.6</v>
      </c>
      <c r="E121" s="432">
        <f>E122+E126+E127</f>
        <v>1613.2</v>
      </c>
      <c r="F121" s="432">
        <f t="shared" ref="F121" si="171">F122+F126+F127</f>
        <v>0</v>
      </c>
      <c r="G121" s="432">
        <f>G122+G126+G127</f>
        <v>215550</v>
      </c>
      <c r="H121" s="134">
        <f t="shared" si="155"/>
        <v>99330.3</v>
      </c>
      <c r="I121" s="134">
        <f>I122+I126+I127</f>
        <v>97751.7</v>
      </c>
      <c r="J121" s="134">
        <f t="shared" ref="J121:L121" si="172">J122+J126+J127</f>
        <v>1578.6000000000001</v>
      </c>
      <c r="K121" s="134">
        <f t="shared" si="172"/>
        <v>0</v>
      </c>
      <c r="L121" s="134">
        <f t="shared" si="172"/>
        <v>13648.5</v>
      </c>
      <c r="M121" s="112">
        <f t="shared" si="86"/>
        <v>29.272150313349275</v>
      </c>
      <c r="N121" s="112">
        <f>C121-H121</f>
        <v>240003.5</v>
      </c>
      <c r="O121" s="112">
        <f t="shared" si="87"/>
        <v>80.012457989074292</v>
      </c>
      <c r="P121" s="112">
        <f t="shared" si="163"/>
        <v>24418.900000000009</v>
      </c>
      <c r="Q121" s="112">
        <f t="shared" si="88"/>
        <v>97.855194644185474</v>
      </c>
      <c r="R121" s="112">
        <f t="shared" si="164"/>
        <v>34.599999999999909</v>
      </c>
      <c r="S121" s="112" t="str">
        <f t="shared" si="89"/>
        <v>-</v>
      </c>
      <c r="T121" s="112">
        <f t="shared" si="165"/>
        <v>0</v>
      </c>
      <c r="U121" s="46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</row>
    <row r="122" spans="1:37" s="5" customFormat="1" ht="51" outlineLevel="2" x14ac:dyDescent="0.25">
      <c r="A122" s="219"/>
      <c r="B122" s="16" t="s">
        <v>778</v>
      </c>
      <c r="C122" s="220">
        <f t="shared" si="152"/>
        <v>109762.1</v>
      </c>
      <c r="D122" s="6">
        <f>SUM(D123:D125)</f>
        <v>108248.90000000001</v>
      </c>
      <c r="E122" s="6">
        <f t="shared" ref="E122:G122" si="173">SUM(E123:E125)</f>
        <v>1513.2</v>
      </c>
      <c r="F122" s="6">
        <f t="shared" si="173"/>
        <v>0</v>
      </c>
      <c r="G122" s="6">
        <f t="shared" si="173"/>
        <v>15550</v>
      </c>
      <c r="H122" s="6">
        <f t="shared" si="155"/>
        <v>87916.5</v>
      </c>
      <c r="I122" s="6">
        <f>SUM(I123:I125)</f>
        <v>86436.800000000003</v>
      </c>
      <c r="J122" s="6">
        <f>SUM(J123:J125)</f>
        <v>1479.7</v>
      </c>
      <c r="K122" s="6">
        <f t="shared" ref="K122:L122" si="174">SUM(K123:K125)</f>
        <v>0</v>
      </c>
      <c r="L122" s="6">
        <f t="shared" si="174"/>
        <v>13648.5</v>
      </c>
      <c r="M122" s="111">
        <f t="shared" si="86"/>
        <v>80.097319566589917</v>
      </c>
      <c r="N122" s="111">
        <f t="shared" si="162"/>
        <v>21845.600000000006</v>
      </c>
      <c r="O122" s="111">
        <f t="shared" si="87"/>
        <v>79.850049284565472</v>
      </c>
      <c r="P122" s="111">
        <f t="shared" si="163"/>
        <v>21812.100000000006</v>
      </c>
      <c r="Q122" s="111">
        <f t="shared" si="88"/>
        <v>97.786148559344426</v>
      </c>
      <c r="R122" s="111">
        <f t="shared" si="164"/>
        <v>33.5</v>
      </c>
      <c r="S122" s="111" t="str">
        <f t="shared" si="89"/>
        <v>-</v>
      </c>
      <c r="T122" s="111">
        <f t="shared" si="165"/>
        <v>0</v>
      </c>
      <c r="U122" s="46"/>
    </row>
    <row r="123" spans="1:37" s="5" customFormat="1" ht="55.5" customHeight="1" outlineLevel="3" x14ac:dyDescent="0.25">
      <c r="A123" s="219"/>
      <c r="B123" s="16" t="s">
        <v>429</v>
      </c>
      <c r="C123" s="220">
        <f>SUM(D123:G123)</f>
        <v>86628</v>
      </c>
      <c r="D123" s="6">
        <v>75914.8</v>
      </c>
      <c r="E123" s="6">
        <v>1163.2</v>
      </c>
      <c r="F123" s="6">
        <v>0</v>
      </c>
      <c r="G123" s="6">
        <v>9550</v>
      </c>
      <c r="H123" s="6">
        <f t="shared" si="155"/>
        <v>56860.399999999994</v>
      </c>
      <c r="I123" s="6">
        <v>55730.7</v>
      </c>
      <c r="J123" s="6">
        <v>1129.7</v>
      </c>
      <c r="K123" s="6">
        <v>0</v>
      </c>
      <c r="L123" s="6">
        <v>7648.5</v>
      </c>
      <c r="M123" s="111">
        <f t="shared" si="86"/>
        <v>65.637438241677046</v>
      </c>
      <c r="N123" s="111">
        <f t="shared" si="162"/>
        <v>29767.600000000006</v>
      </c>
      <c r="O123" s="111">
        <f t="shared" si="87"/>
        <v>73.412167324421588</v>
      </c>
      <c r="P123" s="111">
        <f t="shared" si="163"/>
        <v>20184.100000000006</v>
      </c>
      <c r="Q123" s="111">
        <f t="shared" si="88"/>
        <v>97.120013755158183</v>
      </c>
      <c r="R123" s="111">
        <f t="shared" si="164"/>
        <v>33.5</v>
      </c>
      <c r="S123" s="111" t="str">
        <f t="shared" si="89"/>
        <v>-</v>
      </c>
      <c r="T123" s="111">
        <f t="shared" si="165"/>
        <v>0</v>
      </c>
      <c r="U123" s="48"/>
    </row>
    <row r="124" spans="1:37" s="5" customFormat="1" ht="33.75" customHeight="1" outlineLevel="3" x14ac:dyDescent="0.25">
      <c r="A124" s="219"/>
      <c r="B124" s="16" t="s">
        <v>430</v>
      </c>
      <c r="C124" s="220">
        <f>SUM(D124:G124)</f>
        <v>34604.400000000001</v>
      </c>
      <c r="D124" s="6">
        <v>28254.400000000001</v>
      </c>
      <c r="E124" s="6">
        <v>350</v>
      </c>
      <c r="F124" s="6">
        <v>0</v>
      </c>
      <c r="G124" s="6">
        <v>6000</v>
      </c>
      <c r="H124" s="6">
        <f t="shared" si="155"/>
        <v>27051.4</v>
      </c>
      <c r="I124" s="6">
        <v>26701.4</v>
      </c>
      <c r="J124" s="6">
        <v>350</v>
      </c>
      <c r="K124" s="6">
        <v>0</v>
      </c>
      <c r="L124" s="6">
        <v>6000</v>
      </c>
      <c r="M124" s="111">
        <f t="shared" si="86"/>
        <v>78.173295881448595</v>
      </c>
      <c r="N124" s="111">
        <f t="shared" si="162"/>
        <v>7553</v>
      </c>
      <c r="O124" s="111">
        <f>IFERROR(I124/D124*100,"-")</f>
        <v>94.503510957585362</v>
      </c>
      <c r="P124" s="111">
        <f t="shared" si="163"/>
        <v>1553</v>
      </c>
      <c r="Q124" s="111" t="str">
        <f>IFERROR(#REF!/E124*100,"-")</f>
        <v>-</v>
      </c>
      <c r="R124" s="111">
        <f t="shared" si="164"/>
        <v>0</v>
      </c>
      <c r="S124" s="111" t="str">
        <f t="shared" si="89"/>
        <v>-</v>
      </c>
      <c r="T124" s="111">
        <f t="shared" si="165"/>
        <v>0</v>
      </c>
      <c r="U124" s="46"/>
    </row>
    <row r="125" spans="1:37" s="5" customFormat="1" ht="55.5" customHeight="1" outlineLevel="3" x14ac:dyDescent="0.25">
      <c r="A125" s="219"/>
      <c r="B125" s="16" t="s">
        <v>24</v>
      </c>
      <c r="C125" s="220">
        <f>SUM(D125:F125)</f>
        <v>4079.7</v>
      </c>
      <c r="D125" s="6">
        <v>4079.7</v>
      </c>
      <c r="E125" s="6">
        <v>0</v>
      </c>
      <c r="F125" s="6">
        <v>0</v>
      </c>
      <c r="G125" s="6"/>
      <c r="H125" s="6">
        <f t="shared" si="155"/>
        <v>4004.7</v>
      </c>
      <c r="I125" s="6">
        <v>4004.7</v>
      </c>
      <c r="J125" s="6">
        <v>0</v>
      </c>
      <c r="K125" s="6">
        <v>0</v>
      </c>
      <c r="L125" s="6">
        <v>0</v>
      </c>
      <c r="M125" s="111">
        <f t="shared" si="86"/>
        <v>98.161629531583202</v>
      </c>
      <c r="N125" s="111">
        <f t="shared" si="162"/>
        <v>75</v>
      </c>
      <c r="O125" s="111">
        <f t="shared" si="87"/>
        <v>98.161629531583202</v>
      </c>
      <c r="P125" s="111">
        <f t="shared" si="163"/>
        <v>75</v>
      </c>
      <c r="Q125" s="111" t="str">
        <f t="shared" si="88"/>
        <v>-</v>
      </c>
      <c r="R125" s="111">
        <f t="shared" si="164"/>
        <v>0</v>
      </c>
      <c r="S125" s="111" t="str">
        <f t="shared" si="89"/>
        <v>-</v>
      </c>
      <c r="T125" s="111">
        <f t="shared" si="165"/>
        <v>0</v>
      </c>
      <c r="U125" s="23"/>
    </row>
    <row r="126" spans="1:37" s="5" customFormat="1" ht="46.5" customHeight="1" outlineLevel="2" x14ac:dyDescent="0.25">
      <c r="A126" s="219"/>
      <c r="B126" s="16" t="s">
        <v>774</v>
      </c>
      <c r="C126" s="220">
        <f t="shared" si="152"/>
        <v>13921.7</v>
      </c>
      <c r="D126" s="6">
        <v>13921.7</v>
      </c>
      <c r="E126" s="6">
        <v>0</v>
      </c>
      <c r="F126" s="6">
        <v>0</v>
      </c>
      <c r="G126" s="6">
        <v>0</v>
      </c>
      <c r="H126" s="6">
        <f>SUM(I126:L126)</f>
        <v>11314.9</v>
      </c>
      <c r="I126" s="6">
        <v>11314.9</v>
      </c>
      <c r="J126" s="6">
        <v>0</v>
      </c>
      <c r="K126" s="6">
        <v>0</v>
      </c>
      <c r="L126" s="6">
        <v>0</v>
      </c>
      <c r="M126" s="111">
        <f t="shared" si="86"/>
        <v>81.27527528965571</v>
      </c>
      <c r="N126" s="111">
        <f t="shared" si="162"/>
        <v>2606.8000000000011</v>
      </c>
      <c r="O126" s="111">
        <f t="shared" si="87"/>
        <v>81.27527528965571</v>
      </c>
      <c r="P126" s="111">
        <f t="shared" si="163"/>
        <v>2606.8000000000011</v>
      </c>
      <c r="Q126" s="111" t="str">
        <f t="shared" si="88"/>
        <v>-</v>
      </c>
      <c r="R126" s="111">
        <f t="shared" si="164"/>
        <v>0</v>
      </c>
      <c r="S126" s="111" t="str">
        <f t="shared" si="89"/>
        <v>-</v>
      </c>
      <c r="T126" s="111">
        <f t="shared" si="165"/>
        <v>0</v>
      </c>
      <c r="U126" s="115"/>
    </row>
    <row r="127" spans="1:37" s="5" customFormat="1" ht="46.5" customHeight="1" outlineLevel="2" x14ac:dyDescent="0.25">
      <c r="A127" s="219"/>
      <c r="B127" s="16" t="s">
        <v>775</v>
      </c>
      <c r="C127" s="220">
        <f>SUM(D127:G127)</f>
        <v>200100</v>
      </c>
      <c r="D127" s="6">
        <v>0</v>
      </c>
      <c r="E127" s="6">
        <v>100</v>
      </c>
      <c r="F127" s="6">
        <v>0</v>
      </c>
      <c r="G127" s="6">
        <v>200000</v>
      </c>
      <c r="H127" s="6">
        <f>SUM(I127:L127)</f>
        <v>98.9</v>
      </c>
      <c r="I127" s="6">
        <v>0</v>
      </c>
      <c r="J127" s="6">
        <v>98.9</v>
      </c>
      <c r="K127" s="6">
        <v>0</v>
      </c>
      <c r="L127" s="6"/>
      <c r="M127" s="111">
        <f t="shared" ref="M127" si="175">IFERROR(H127/C127*100,"-")</f>
        <v>4.9425287356321845E-2</v>
      </c>
      <c r="N127" s="111">
        <f t="shared" ref="N127" si="176">C127-H127</f>
        <v>200001.1</v>
      </c>
      <c r="O127" s="111" t="str">
        <f t="shared" ref="O127" si="177">IFERROR(I127/D127*100,"-")</f>
        <v>-</v>
      </c>
      <c r="P127" s="111">
        <f t="shared" ref="P127" si="178">D127-I127</f>
        <v>0</v>
      </c>
      <c r="Q127" s="111">
        <f t="shared" ref="Q127" si="179">IFERROR(J127/E127*100,"-")</f>
        <v>98.9</v>
      </c>
      <c r="R127" s="111">
        <f t="shared" ref="R127" si="180">E127-J127</f>
        <v>1.0999999999999943</v>
      </c>
      <c r="S127" s="111" t="str">
        <f t="shared" ref="S127" si="181">IFERROR(K127/F127*100,"-")</f>
        <v>-</v>
      </c>
      <c r="T127" s="111">
        <f t="shared" ref="T127" si="182">F127-K127</f>
        <v>0</v>
      </c>
      <c r="U127" s="46"/>
    </row>
    <row r="128" spans="1:37" s="5" customFormat="1" ht="38.25" outlineLevel="1" x14ac:dyDescent="0.25">
      <c r="A128" s="45"/>
      <c r="B128" s="137" t="s">
        <v>25</v>
      </c>
      <c r="C128" s="134">
        <f t="shared" si="152"/>
        <v>26832.7</v>
      </c>
      <c r="D128" s="134">
        <f>D129+D130</f>
        <v>19516.400000000001</v>
      </c>
      <c r="E128" s="134">
        <f t="shared" ref="E128:F128" si="183">E129+E130</f>
        <v>7316.3</v>
      </c>
      <c r="F128" s="134">
        <f t="shared" si="183"/>
        <v>0</v>
      </c>
      <c r="G128" s="134">
        <f>SUM(G129:G132)</f>
        <v>0</v>
      </c>
      <c r="H128" s="134">
        <f t="shared" si="155"/>
        <v>18694.2</v>
      </c>
      <c r="I128" s="134">
        <f>I129+I130</f>
        <v>14438.7</v>
      </c>
      <c r="J128" s="134">
        <f t="shared" ref="J128:K128" si="184">J129+J130</f>
        <v>4255.5</v>
      </c>
      <c r="K128" s="134">
        <f t="shared" si="184"/>
        <v>0</v>
      </c>
      <c r="L128" s="134">
        <f>SUM(L129:L132)</f>
        <v>0</v>
      </c>
      <c r="M128" s="112">
        <f t="shared" si="86"/>
        <v>69.669470459551221</v>
      </c>
      <c r="N128" s="112">
        <f t="shared" si="162"/>
        <v>8138.5</v>
      </c>
      <c r="O128" s="112">
        <f t="shared" si="87"/>
        <v>73.982394294029632</v>
      </c>
      <c r="P128" s="112">
        <f t="shared" si="163"/>
        <v>5077.7000000000007</v>
      </c>
      <c r="Q128" s="112">
        <f t="shared" si="88"/>
        <v>58.164646064267458</v>
      </c>
      <c r="R128" s="112">
        <f t="shared" si="164"/>
        <v>3060.8</v>
      </c>
      <c r="S128" s="112" t="str">
        <f t="shared" si="89"/>
        <v>-</v>
      </c>
      <c r="T128" s="112">
        <f t="shared" si="165"/>
        <v>0</v>
      </c>
      <c r="U128" s="222"/>
    </row>
    <row r="129" spans="1:21" s="5" customFormat="1" ht="49.5" customHeight="1" outlineLevel="2" x14ac:dyDescent="0.25">
      <c r="A129" s="221"/>
      <c r="B129" s="16" t="s">
        <v>776</v>
      </c>
      <c r="C129" s="220">
        <f t="shared" si="152"/>
        <v>1718</v>
      </c>
      <c r="D129" s="6">
        <v>1668</v>
      </c>
      <c r="E129" s="6">
        <v>50</v>
      </c>
      <c r="F129" s="6">
        <v>0</v>
      </c>
      <c r="G129" s="6">
        <v>0</v>
      </c>
      <c r="H129" s="6">
        <f t="shared" si="155"/>
        <v>1216.5999999999999</v>
      </c>
      <c r="I129" s="6">
        <v>1166.5999999999999</v>
      </c>
      <c r="J129" s="6">
        <v>50</v>
      </c>
      <c r="K129" s="6">
        <v>0</v>
      </c>
      <c r="L129" s="6">
        <v>0</v>
      </c>
      <c r="M129" s="111">
        <f t="shared" si="86"/>
        <v>70.814901047729919</v>
      </c>
      <c r="N129" s="111">
        <f t="shared" si="162"/>
        <v>501.40000000000009</v>
      </c>
      <c r="O129" s="111">
        <f t="shared" si="87"/>
        <v>69.940047961630697</v>
      </c>
      <c r="P129" s="111">
        <f t="shared" si="163"/>
        <v>501.40000000000009</v>
      </c>
      <c r="Q129" s="111">
        <f t="shared" si="88"/>
        <v>100</v>
      </c>
      <c r="R129" s="111">
        <f t="shared" si="164"/>
        <v>0</v>
      </c>
      <c r="S129" s="111" t="str">
        <f t="shared" si="89"/>
        <v>-</v>
      </c>
      <c r="T129" s="111">
        <f t="shared" si="165"/>
        <v>0</v>
      </c>
      <c r="U129" s="46"/>
    </row>
    <row r="130" spans="1:21" s="5" customFormat="1" ht="42" customHeight="1" outlineLevel="2" x14ac:dyDescent="0.25">
      <c r="A130" s="221"/>
      <c r="B130" s="16" t="s">
        <v>777</v>
      </c>
      <c r="C130" s="220">
        <f t="shared" si="152"/>
        <v>25114.7</v>
      </c>
      <c r="D130" s="6">
        <f>D131+D132</f>
        <v>17848.400000000001</v>
      </c>
      <c r="E130" s="6">
        <f t="shared" ref="E130:F130" si="185">E131+E132</f>
        <v>7266.3</v>
      </c>
      <c r="F130" s="6">
        <f t="shared" si="185"/>
        <v>0</v>
      </c>
      <c r="G130" s="6">
        <v>0</v>
      </c>
      <c r="H130" s="6">
        <f t="shared" si="155"/>
        <v>17477.599999999999</v>
      </c>
      <c r="I130" s="6">
        <f>I131+I132</f>
        <v>13272.1</v>
      </c>
      <c r="J130" s="6">
        <f t="shared" ref="J130:K130" si="186">J131+J132</f>
        <v>4205.5</v>
      </c>
      <c r="K130" s="6">
        <f t="shared" si="186"/>
        <v>0</v>
      </c>
      <c r="L130" s="6">
        <v>0</v>
      </c>
      <c r="M130" s="111">
        <f t="shared" ref="M130:M153" si="187">IFERROR(H130/C130*100,"-")</f>
        <v>69.591115959975625</v>
      </c>
      <c r="N130" s="111">
        <f t="shared" si="162"/>
        <v>7637.1000000000022</v>
      </c>
      <c r="O130" s="111">
        <f t="shared" ref="O130:O153" si="188">IFERROR(I130/D130*100,"-")</f>
        <v>74.360166737634742</v>
      </c>
      <c r="P130" s="111">
        <f t="shared" si="163"/>
        <v>4576.3000000000011</v>
      </c>
      <c r="Q130" s="111">
        <f t="shared" ref="Q130:Q153" si="189">IFERROR(J130/E130*100,"-")</f>
        <v>57.876773598667818</v>
      </c>
      <c r="R130" s="111">
        <f t="shared" si="164"/>
        <v>3060.8</v>
      </c>
      <c r="S130" s="111" t="str">
        <f t="shared" ref="S130:S153" si="190">IFERROR(K130/F130*100,"-")</f>
        <v>-</v>
      </c>
      <c r="T130" s="111">
        <f t="shared" si="165"/>
        <v>0</v>
      </c>
      <c r="U130" s="46"/>
    </row>
    <row r="131" spans="1:21" s="5" customFormat="1" ht="45.75" customHeight="1" outlineLevel="3" x14ac:dyDescent="0.25">
      <c r="A131" s="221"/>
      <c r="B131" s="16" t="s">
        <v>26</v>
      </c>
      <c r="C131" s="220">
        <f t="shared" si="152"/>
        <v>9836.5</v>
      </c>
      <c r="D131" s="6">
        <v>9836.5</v>
      </c>
      <c r="E131" s="6">
        <v>0</v>
      </c>
      <c r="F131" s="6"/>
      <c r="G131" s="6"/>
      <c r="H131" s="6">
        <f t="shared" si="155"/>
        <v>6812.5</v>
      </c>
      <c r="I131" s="6">
        <v>6812.5</v>
      </c>
      <c r="J131" s="6">
        <v>0</v>
      </c>
      <c r="K131" s="6"/>
      <c r="L131" s="6"/>
      <c r="M131" s="111">
        <f t="shared" ref="M131" si="191">IFERROR(H131/C131*100,"-")</f>
        <v>69.257357800030491</v>
      </c>
      <c r="N131" s="111">
        <f t="shared" ref="N131" si="192">C131-H131</f>
        <v>3024</v>
      </c>
      <c r="O131" s="111">
        <f t="shared" ref="O131" si="193">IFERROR(I131/D131*100,"-")</f>
        <v>69.257357800030491</v>
      </c>
      <c r="P131" s="111">
        <f t="shared" ref="P131" si="194">D131-I131</f>
        <v>3024</v>
      </c>
      <c r="Q131" s="111" t="str">
        <f t="shared" ref="Q131" si="195">IFERROR(J131/E131*100,"-")</f>
        <v>-</v>
      </c>
      <c r="R131" s="111">
        <f t="shared" ref="R131" si="196">E131-J131</f>
        <v>0</v>
      </c>
      <c r="S131" s="111" t="str">
        <f t="shared" ref="S131" si="197">IFERROR(K131/F131*100,"-")</f>
        <v>-</v>
      </c>
      <c r="T131" s="111">
        <f t="shared" ref="T131" si="198">F131-K131</f>
        <v>0</v>
      </c>
      <c r="U131" s="46"/>
    </row>
    <row r="132" spans="1:21" s="5" customFormat="1" ht="24" customHeight="1" outlineLevel="3" x14ac:dyDescent="0.25">
      <c r="A132" s="219"/>
      <c r="B132" s="16" t="s">
        <v>431</v>
      </c>
      <c r="C132" s="220">
        <f t="shared" si="152"/>
        <v>15278.2</v>
      </c>
      <c r="D132" s="6">
        <v>8011.9</v>
      </c>
      <c r="E132" s="6">
        <v>7266.3</v>
      </c>
      <c r="F132" s="6">
        <v>0</v>
      </c>
      <c r="G132" s="6">
        <v>0</v>
      </c>
      <c r="H132" s="6">
        <f t="shared" si="155"/>
        <v>10665.1</v>
      </c>
      <c r="I132" s="6">
        <v>6459.6</v>
      </c>
      <c r="J132" s="6">
        <v>4205.5</v>
      </c>
      <c r="K132" s="6">
        <v>0</v>
      </c>
      <c r="L132" s="6">
        <v>0</v>
      </c>
      <c r="M132" s="111">
        <f t="shared" si="187"/>
        <v>69.805998088780086</v>
      </c>
      <c r="N132" s="111">
        <f t="shared" si="162"/>
        <v>4613.1000000000004</v>
      </c>
      <c r="O132" s="111">
        <f t="shared" si="188"/>
        <v>80.625070208065509</v>
      </c>
      <c r="P132" s="111">
        <f t="shared" si="163"/>
        <v>1552.2999999999993</v>
      </c>
      <c r="Q132" s="111">
        <f t="shared" si="189"/>
        <v>57.876773598667818</v>
      </c>
      <c r="R132" s="111">
        <f>E132-J132</f>
        <v>3060.8</v>
      </c>
      <c r="S132" s="111" t="str">
        <f t="shared" si="190"/>
        <v>-</v>
      </c>
      <c r="T132" s="111">
        <f t="shared" si="165"/>
        <v>0</v>
      </c>
      <c r="U132" s="46"/>
    </row>
    <row r="133" spans="1:21" s="5" customFormat="1" ht="25.5" outlineLevel="1" x14ac:dyDescent="0.25">
      <c r="A133" s="45"/>
      <c r="B133" s="137" t="s">
        <v>27</v>
      </c>
      <c r="C133" s="134">
        <f t="shared" si="152"/>
        <v>9038.6</v>
      </c>
      <c r="D133" s="134">
        <f>D134+D141</f>
        <v>1546.3</v>
      </c>
      <c r="E133" s="134">
        <f>E134+E141</f>
        <v>7492.3</v>
      </c>
      <c r="F133" s="134">
        <f>F134+F141</f>
        <v>0</v>
      </c>
      <c r="G133" s="134">
        <f>SUM(G134:G143)</f>
        <v>0</v>
      </c>
      <c r="H133" s="134">
        <f t="shared" si="155"/>
        <v>8534.9</v>
      </c>
      <c r="I133" s="134">
        <f>I134+I141</f>
        <v>1352.6</v>
      </c>
      <c r="J133" s="134">
        <f>J134+J141</f>
        <v>7182.3</v>
      </c>
      <c r="K133" s="134">
        <f>K134+K141</f>
        <v>0</v>
      </c>
      <c r="L133" s="134">
        <f>SUM(L134:L143)</f>
        <v>0</v>
      </c>
      <c r="M133" s="112">
        <f t="shared" si="187"/>
        <v>94.427234306197846</v>
      </c>
      <c r="N133" s="112">
        <f t="shared" si="162"/>
        <v>503.70000000000073</v>
      </c>
      <c r="O133" s="112">
        <f t="shared" si="188"/>
        <v>87.47332341718942</v>
      </c>
      <c r="P133" s="112">
        <f t="shared" si="163"/>
        <v>193.70000000000005</v>
      </c>
      <c r="Q133" s="112">
        <f t="shared" si="189"/>
        <v>95.862418749916571</v>
      </c>
      <c r="R133" s="112">
        <f t="shared" si="164"/>
        <v>310</v>
      </c>
      <c r="S133" s="112" t="str">
        <f t="shared" si="190"/>
        <v>-</v>
      </c>
      <c r="T133" s="112">
        <f t="shared" si="165"/>
        <v>0</v>
      </c>
      <c r="U133" s="46"/>
    </row>
    <row r="134" spans="1:21" s="5" customFormat="1" ht="43.5" customHeight="1" outlineLevel="2" x14ac:dyDescent="0.25">
      <c r="A134" s="219"/>
      <c r="B134" s="16" t="s">
        <v>782</v>
      </c>
      <c r="C134" s="220">
        <f t="shared" si="152"/>
        <v>8190.8</v>
      </c>
      <c r="D134" s="6">
        <f>SUM(D135:D140)</f>
        <v>698.5</v>
      </c>
      <c r="E134" s="6">
        <f>SUM(E135:E140)</f>
        <v>7492.3</v>
      </c>
      <c r="F134" s="6">
        <f t="shared" ref="F134:G134" si="199">SUM(F135:F140)</f>
        <v>0</v>
      </c>
      <c r="G134" s="6">
        <f t="shared" si="199"/>
        <v>0</v>
      </c>
      <c r="H134" s="6">
        <f>SUM(I134:K134)</f>
        <v>7880.8</v>
      </c>
      <c r="I134" s="6">
        <f>SUM(I135:I139)</f>
        <v>698.5</v>
      </c>
      <c r="J134" s="6">
        <f>SUM(J135:J139)</f>
        <v>7182.3</v>
      </c>
      <c r="K134" s="6">
        <f>SUM(K135:K139)</f>
        <v>0</v>
      </c>
      <c r="L134" s="6">
        <v>0</v>
      </c>
      <c r="M134" s="111">
        <f t="shared" si="187"/>
        <v>96.215265908092007</v>
      </c>
      <c r="N134" s="111">
        <f t="shared" si="162"/>
        <v>310</v>
      </c>
      <c r="O134" s="111">
        <f t="shared" si="188"/>
        <v>100</v>
      </c>
      <c r="P134" s="111">
        <f t="shared" si="163"/>
        <v>0</v>
      </c>
      <c r="Q134" s="111">
        <f t="shared" si="189"/>
        <v>95.862418749916571</v>
      </c>
      <c r="R134" s="111">
        <f t="shared" si="164"/>
        <v>310</v>
      </c>
      <c r="S134" s="111" t="str">
        <f t="shared" si="190"/>
        <v>-</v>
      </c>
      <c r="T134" s="111">
        <f t="shared" si="165"/>
        <v>0</v>
      </c>
      <c r="U134" s="46"/>
    </row>
    <row r="135" spans="1:21" s="5" customFormat="1" ht="51" outlineLevel="3" x14ac:dyDescent="0.25">
      <c r="A135" s="221"/>
      <c r="B135" s="227" t="s">
        <v>432</v>
      </c>
      <c r="C135" s="220">
        <f t="shared" si="152"/>
        <v>309.10000000000002</v>
      </c>
      <c r="D135" s="6">
        <v>309.10000000000002</v>
      </c>
      <c r="E135" s="6">
        <v>0</v>
      </c>
      <c r="F135" s="6">
        <v>0</v>
      </c>
      <c r="G135" s="6">
        <v>0</v>
      </c>
      <c r="H135" s="6">
        <f t="shared" si="155"/>
        <v>309.10000000000002</v>
      </c>
      <c r="I135" s="6">
        <v>309.10000000000002</v>
      </c>
      <c r="J135" s="6">
        <v>0</v>
      </c>
      <c r="K135" s="6">
        <v>0</v>
      </c>
      <c r="L135" s="6">
        <v>0</v>
      </c>
      <c r="M135" s="111">
        <f t="shared" si="187"/>
        <v>100</v>
      </c>
      <c r="N135" s="111">
        <f t="shared" si="162"/>
        <v>0</v>
      </c>
      <c r="O135" s="111">
        <f t="shared" si="188"/>
        <v>100</v>
      </c>
      <c r="P135" s="111">
        <f t="shared" si="163"/>
        <v>0</v>
      </c>
      <c r="Q135" s="111" t="str">
        <f>IFERROR(J135/E135*100,"-")</f>
        <v>-</v>
      </c>
      <c r="R135" s="111">
        <f t="shared" si="164"/>
        <v>0</v>
      </c>
      <c r="S135" s="111" t="str">
        <f t="shared" si="190"/>
        <v>-</v>
      </c>
      <c r="T135" s="111">
        <f t="shared" si="165"/>
        <v>0</v>
      </c>
      <c r="U135" s="46"/>
    </row>
    <row r="136" spans="1:21" s="5" customFormat="1" ht="54" customHeight="1" outlineLevel="3" x14ac:dyDescent="0.25">
      <c r="A136" s="221"/>
      <c r="B136" s="16" t="s">
        <v>433</v>
      </c>
      <c r="C136" s="220">
        <f t="shared" si="152"/>
        <v>149.6</v>
      </c>
      <c r="D136" s="6">
        <v>149.6</v>
      </c>
      <c r="E136" s="6">
        <v>0</v>
      </c>
      <c r="F136" s="6">
        <v>0</v>
      </c>
      <c r="G136" s="6">
        <v>0</v>
      </c>
      <c r="H136" s="6">
        <f t="shared" si="155"/>
        <v>149.6</v>
      </c>
      <c r="I136" s="6">
        <v>149.6</v>
      </c>
      <c r="J136" s="6">
        <v>0</v>
      </c>
      <c r="K136" s="6">
        <v>0</v>
      </c>
      <c r="L136" s="6">
        <v>0</v>
      </c>
      <c r="M136" s="112">
        <f t="shared" si="187"/>
        <v>100</v>
      </c>
      <c r="N136" s="111">
        <f t="shared" si="162"/>
        <v>0</v>
      </c>
      <c r="O136" s="111">
        <f t="shared" si="188"/>
        <v>100</v>
      </c>
      <c r="P136" s="111">
        <f t="shared" si="163"/>
        <v>0</v>
      </c>
      <c r="Q136" s="111" t="str">
        <f t="shared" si="189"/>
        <v>-</v>
      </c>
      <c r="R136" s="111">
        <f t="shared" si="164"/>
        <v>0</v>
      </c>
      <c r="S136" s="111" t="str">
        <f t="shared" si="190"/>
        <v>-</v>
      </c>
      <c r="T136" s="111">
        <f t="shared" si="165"/>
        <v>0</v>
      </c>
      <c r="U136" s="48"/>
    </row>
    <row r="137" spans="1:21" s="5" customFormat="1" ht="42.75" customHeight="1" outlineLevel="3" x14ac:dyDescent="0.25">
      <c r="A137" s="221"/>
      <c r="B137" s="227" t="s">
        <v>32</v>
      </c>
      <c r="C137" s="220">
        <f t="shared" si="152"/>
        <v>119.8</v>
      </c>
      <c r="D137" s="6">
        <v>119.8</v>
      </c>
      <c r="E137" s="6">
        <v>0</v>
      </c>
      <c r="F137" s="6">
        <v>0</v>
      </c>
      <c r="G137" s="6">
        <v>0</v>
      </c>
      <c r="H137" s="6">
        <f t="shared" si="155"/>
        <v>119.8</v>
      </c>
      <c r="I137" s="6">
        <v>119.8</v>
      </c>
      <c r="J137" s="6">
        <v>0</v>
      </c>
      <c r="K137" s="6">
        <v>0</v>
      </c>
      <c r="L137" s="6">
        <v>0</v>
      </c>
      <c r="M137" s="112">
        <f t="shared" si="187"/>
        <v>100</v>
      </c>
      <c r="N137" s="111">
        <f t="shared" si="162"/>
        <v>0</v>
      </c>
      <c r="O137" s="111">
        <f t="shared" si="188"/>
        <v>100</v>
      </c>
      <c r="P137" s="111">
        <f t="shared" si="163"/>
        <v>0</v>
      </c>
      <c r="Q137" s="111" t="str">
        <f t="shared" si="189"/>
        <v>-</v>
      </c>
      <c r="R137" s="111">
        <f t="shared" si="164"/>
        <v>0</v>
      </c>
      <c r="S137" s="111" t="str">
        <f t="shared" si="190"/>
        <v>-</v>
      </c>
      <c r="T137" s="111">
        <f t="shared" si="165"/>
        <v>0</v>
      </c>
      <c r="U137" s="48"/>
    </row>
    <row r="138" spans="1:21" s="5" customFormat="1" ht="51.75" customHeight="1" outlineLevel="3" x14ac:dyDescent="0.25">
      <c r="A138" s="219"/>
      <c r="B138" s="16" t="s">
        <v>434</v>
      </c>
      <c r="C138" s="220">
        <f t="shared" si="152"/>
        <v>120</v>
      </c>
      <c r="D138" s="6">
        <v>120</v>
      </c>
      <c r="E138" s="6">
        <v>0</v>
      </c>
      <c r="F138" s="6">
        <v>0</v>
      </c>
      <c r="G138" s="6">
        <v>0</v>
      </c>
      <c r="H138" s="6">
        <f t="shared" si="155"/>
        <v>120</v>
      </c>
      <c r="I138" s="6">
        <v>120</v>
      </c>
      <c r="J138" s="6">
        <v>0</v>
      </c>
      <c r="K138" s="6">
        <v>0</v>
      </c>
      <c r="L138" s="6">
        <v>0</v>
      </c>
      <c r="M138" s="112">
        <f t="shared" si="187"/>
        <v>100</v>
      </c>
      <c r="N138" s="111">
        <f t="shared" si="162"/>
        <v>0</v>
      </c>
      <c r="O138" s="111">
        <f t="shared" si="188"/>
        <v>100</v>
      </c>
      <c r="P138" s="111">
        <f t="shared" si="163"/>
        <v>0</v>
      </c>
      <c r="Q138" s="111" t="str">
        <f t="shared" si="189"/>
        <v>-</v>
      </c>
      <c r="R138" s="111">
        <f t="shared" si="164"/>
        <v>0</v>
      </c>
      <c r="S138" s="111" t="str">
        <f t="shared" si="190"/>
        <v>-</v>
      </c>
      <c r="T138" s="111">
        <f t="shared" si="165"/>
        <v>0</v>
      </c>
      <c r="U138" s="48"/>
    </row>
    <row r="139" spans="1:21" s="5" customFormat="1" ht="96.75" customHeight="1" outlineLevel="3" x14ac:dyDescent="0.25">
      <c r="A139" s="219"/>
      <c r="B139" s="16" t="s">
        <v>28</v>
      </c>
      <c r="C139" s="220">
        <f t="shared" si="152"/>
        <v>7182.3</v>
      </c>
      <c r="D139" s="6">
        <v>0</v>
      </c>
      <c r="E139" s="6">
        <v>7182.3</v>
      </c>
      <c r="F139" s="6">
        <v>0</v>
      </c>
      <c r="G139" s="6">
        <v>0</v>
      </c>
      <c r="H139" s="6">
        <f t="shared" si="155"/>
        <v>7182.3</v>
      </c>
      <c r="I139" s="6">
        <v>0</v>
      </c>
      <c r="J139" s="6">
        <v>7182.3</v>
      </c>
      <c r="K139" s="6">
        <v>0</v>
      </c>
      <c r="L139" s="6">
        <v>0</v>
      </c>
      <c r="M139" s="112">
        <f t="shared" si="187"/>
        <v>100</v>
      </c>
      <c r="N139" s="111">
        <f t="shared" si="162"/>
        <v>0</v>
      </c>
      <c r="O139" s="111" t="str">
        <f t="shared" si="188"/>
        <v>-</v>
      </c>
      <c r="P139" s="111">
        <f t="shared" si="163"/>
        <v>0</v>
      </c>
      <c r="Q139" s="111">
        <f t="shared" si="189"/>
        <v>100</v>
      </c>
      <c r="R139" s="111">
        <f t="shared" si="164"/>
        <v>0</v>
      </c>
      <c r="S139" s="111" t="str">
        <f t="shared" si="190"/>
        <v>-</v>
      </c>
      <c r="T139" s="111">
        <f t="shared" si="165"/>
        <v>0</v>
      </c>
      <c r="U139" s="46" t="s">
        <v>905</v>
      </c>
    </row>
    <row r="140" spans="1:21" s="5" customFormat="1" ht="53.25" customHeight="1" outlineLevel="3" x14ac:dyDescent="0.25">
      <c r="A140" s="219"/>
      <c r="B140" s="16" t="s">
        <v>904</v>
      </c>
      <c r="C140" s="220">
        <f t="shared" si="152"/>
        <v>310</v>
      </c>
      <c r="D140" s="6">
        <v>0</v>
      </c>
      <c r="E140" s="6">
        <v>310</v>
      </c>
      <c r="F140" s="6">
        <v>0</v>
      </c>
      <c r="G140" s="6">
        <v>0</v>
      </c>
      <c r="H140" s="6"/>
      <c r="I140" s="6"/>
      <c r="J140" s="6"/>
      <c r="K140" s="6"/>
      <c r="L140" s="6"/>
      <c r="M140" s="112"/>
      <c r="N140" s="111"/>
      <c r="O140" s="111"/>
      <c r="P140" s="111"/>
      <c r="Q140" s="111"/>
      <c r="R140" s="111"/>
      <c r="S140" s="111"/>
      <c r="T140" s="111"/>
      <c r="U140" s="46"/>
    </row>
    <row r="141" spans="1:21" s="5" customFormat="1" ht="40.5" customHeight="1" outlineLevel="2" x14ac:dyDescent="0.25">
      <c r="A141" s="221"/>
      <c r="B141" s="196" t="s">
        <v>783</v>
      </c>
      <c r="C141" s="220">
        <f t="shared" si="152"/>
        <v>847.8</v>
      </c>
      <c r="D141" s="6">
        <f>SUM(D142:D145)</f>
        <v>847.8</v>
      </c>
      <c r="E141" s="6">
        <f t="shared" ref="E141:F141" si="200">SUM(E142:E145)</f>
        <v>0</v>
      </c>
      <c r="F141" s="6">
        <f t="shared" si="200"/>
        <v>0</v>
      </c>
      <c r="G141" s="6">
        <v>0</v>
      </c>
      <c r="H141" s="6">
        <f t="shared" si="155"/>
        <v>654.1</v>
      </c>
      <c r="I141" s="6">
        <f>SUM(I142:I145)</f>
        <v>654.1</v>
      </c>
      <c r="J141" s="6">
        <v>0</v>
      </c>
      <c r="K141" s="6">
        <v>0</v>
      </c>
      <c r="L141" s="6">
        <v>0</v>
      </c>
      <c r="M141" s="112">
        <f t="shared" si="187"/>
        <v>77.152630337343723</v>
      </c>
      <c r="N141" s="111">
        <f t="shared" si="162"/>
        <v>193.69999999999993</v>
      </c>
      <c r="O141" s="111">
        <f t="shared" si="188"/>
        <v>77.152630337343723</v>
      </c>
      <c r="P141" s="111">
        <f t="shared" si="163"/>
        <v>193.69999999999993</v>
      </c>
      <c r="Q141" s="111" t="str">
        <f t="shared" si="189"/>
        <v>-</v>
      </c>
      <c r="R141" s="111">
        <f t="shared" si="164"/>
        <v>0</v>
      </c>
      <c r="S141" s="111" t="str">
        <f t="shared" si="190"/>
        <v>-</v>
      </c>
      <c r="T141" s="111">
        <f t="shared" si="165"/>
        <v>0</v>
      </c>
      <c r="U141" s="46"/>
    </row>
    <row r="142" spans="1:21" s="5" customFormat="1" ht="89.25" outlineLevel="3" x14ac:dyDescent="0.25">
      <c r="A142" s="219"/>
      <c r="B142" s="16" t="s">
        <v>29</v>
      </c>
      <c r="C142" s="220">
        <f t="shared" si="152"/>
        <v>250</v>
      </c>
      <c r="D142" s="6">
        <v>250</v>
      </c>
      <c r="E142" s="6">
        <v>0</v>
      </c>
      <c r="F142" s="6">
        <v>0</v>
      </c>
      <c r="G142" s="6">
        <v>0</v>
      </c>
      <c r="H142" s="6">
        <f t="shared" si="155"/>
        <v>75</v>
      </c>
      <c r="I142" s="6">
        <v>75</v>
      </c>
      <c r="J142" s="6">
        <v>0</v>
      </c>
      <c r="K142" s="6">
        <v>0</v>
      </c>
      <c r="L142" s="6">
        <v>0</v>
      </c>
      <c r="M142" s="112">
        <f t="shared" si="187"/>
        <v>30</v>
      </c>
      <c r="N142" s="111">
        <f t="shared" si="162"/>
        <v>175</v>
      </c>
      <c r="O142" s="111">
        <f t="shared" si="188"/>
        <v>30</v>
      </c>
      <c r="P142" s="111">
        <f t="shared" si="163"/>
        <v>175</v>
      </c>
      <c r="Q142" s="111" t="str">
        <f t="shared" si="189"/>
        <v>-</v>
      </c>
      <c r="R142" s="111">
        <f t="shared" si="164"/>
        <v>0</v>
      </c>
      <c r="S142" s="111" t="str">
        <f t="shared" si="190"/>
        <v>-</v>
      </c>
      <c r="T142" s="111">
        <f t="shared" si="165"/>
        <v>0</v>
      </c>
      <c r="U142" s="46"/>
    </row>
    <row r="143" spans="1:21" s="5" customFormat="1" ht="51" outlineLevel="3" x14ac:dyDescent="0.25">
      <c r="A143" s="219"/>
      <c r="B143" s="16" t="s">
        <v>30</v>
      </c>
      <c r="C143" s="220">
        <f t="shared" si="152"/>
        <v>397.8</v>
      </c>
      <c r="D143" s="6">
        <v>397.8</v>
      </c>
      <c r="E143" s="6">
        <v>0</v>
      </c>
      <c r="F143" s="6">
        <v>0</v>
      </c>
      <c r="G143" s="6">
        <v>0</v>
      </c>
      <c r="H143" s="6">
        <f t="shared" si="155"/>
        <v>395.4</v>
      </c>
      <c r="I143" s="6">
        <v>395.4</v>
      </c>
      <c r="J143" s="6">
        <v>0</v>
      </c>
      <c r="K143" s="6">
        <v>0</v>
      </c>
      <c r="L143" s="6">
        <v>0</v>
      </c>
      <c r="M143" s="112">
        <f t="shared" si="187"/>
        <v>99.396681749622914</v>
      </c>
      <c r="N143" s="111">
        <f t="shared" si="162"/>
        <v>2.4000000000000341</v>
      </c>
      <c r="O143" s="111">
        <f t="shared" si="188"/>
        <v>99.396681749622914</v>
      </c>
      <c r="P143" s="111">
        <f t="shared" si="163"/>
        <v>2.4000000000000341</v>
      </c>
      <c r="Q143" s="111" t="str">
        <f t="shared" si="189"/>
        <v>-</v>
      </c>
      <c r="R143" s="111">
        <f t="shared" si="164"/>
        <v>0</v>
      </c>
      <c r="S143" s="111" t="str">
        <f t="shared" si="190"/>
        <v>-</v>
      </c>
      <c r="T143" s="111">
        <f t="shared" si="165"/>
        <v>0</v>
      </c>
      <c r="U143" s="48"/>
    </row>
    <row r="144" spans="1:21" s="5" customFormat="1" ht="63.75" outlineLevel="3" x14ac:dyDescent="0.25">
      <c r="A144" s="219"/>
      <c r="B144" s="16" t="s">
        <v>31</v>
      </c>
      <c r="C144" s="220">
        <f t="shared" si="152"/>
        <v>120</v>
      </c>
      <c r="D144" s="6">
        <v>120</v>
      </c>
      <c r="E144" s="6">
        <v>0</v>
      </c>
      <c r="F144" s="6">
        <v>0</v>
      </c>
      <c r="G144" s="6"/>
      <c r="H144" s="6">
        <f t="shared" si="155"/>
        <v>120</v>
      </c>
      <c r="I144" s="6">
        <v>120</v>
      </c>
      <c r="J144" s="6"/>
      <c r="K144" s="6"/>
      <c r="L144" s="6"/>
      <c r="M144" s="112">
        <f t="shared" si="187"/>
        <v>100</v>
      </c>
      <c r="N144" s="111">
        <f t="shared" si="162"/>
        <v>0</v>
      </c>
      <c r="O144" s="111">
        <f t="shared" si="188"/>
        <v>100</v>
      </c>
      <c r="P144" s="111">
        <f t="shared" si="163"/>
        <v>0</v>
      </c>
      <c r="Q144" s="111" t="str">
        <f t="shared" si="189"/>
        <v>-</v>
      </c>
      <c r="R144" s="111">
        <f t="shared" si="164"/>
        <v>0</v>
      </c>
      <c r="S144" s="111" t="str">
        <f t="shared" si="190"/>
        <v>-</v>
      </c>
      <c r="T144" s="111">
        <f t="shared" si="165"/>
        <v>0</v>
      </c>
      <c r="U144" s="48"/>
    </row>
    <row r="145" spans="1:21" s="5" customFormat="1" ht="51" outlineLevel="3" x14ac:dyDescent="0.25">
      <c r="A145" s="219"/>
      <c r="B145" s="16" t="s">
        <v>33</v>
      </c>
      <c r="C145" s="220">
        <f t="shared" si="152"/>
        <v>80</v>
      </c>
      <c r="D145" s="6">
        <v>80</v>
      </c>
      <c r="E145" s="6">
        <v>0</v>
      </c>
      <c r="F145" s="6">
        <v>0</v>
      </c>
      <c r="G145" s="6"/>
      <c r="H145" s="6">
        <f t="shared" si="155"/>
        <v>63.7</v>
      </c>
      <c r="I145" s="6">
        <v>63.7</v>
      </c>
      <c r="J145" s="6">
        <v>0</v>
      </c>
      <c r="K145" s="6">
        <v>0</v>
      </c>
      <c r="L145" s="6"/>
      <c r="M145" s="112">
        <f t="shared" si="187"/>
        <v>79.625</v>
      </c>
      <c r="N145" s="111">
        <f t="shared" si="162"/>
        <v>16.299999999999997</v>
      </c>
      <c r="O145" s="111">
        <f t="shared" si="188"/>
        <v>79.625</v>
      </c>
      <c r="P145" s="111">
        <f t="shared" si="163"/>
        <v>16.299999999999997</v>
      </c>
      <c r="Q145" s="111" t="str">
        <f t="shared" si="189"/>
        <v>-</v>
      </c>
      <c r="R145" s="111">
        <f t="shared" si="164"/>
        <v>0</v>
      </c>
      <c r="S145" s="111" t="str">
        <f t="shared" si="190"/>
        <v>-</v>
      </c>
      <c r="T145" s="111">
        <f t="shared" si="165"/>
        <v>0</v>
      </c>
      <c r="U145" s="48"/>
    </row>
    <row r="146" spans="1:21" s="139" customFormat="1" ht="27.75" customHeight="1" outlineLevel="1" x14ac:dyDescent="0.25">
      <c r="A146" s="45"/>
      <c r="B146" s="137" t="s">
        <v>65</v>
      </c>
      <c r="C146" s="134">
        <f t="shared" si="152"/>
        <v>13502.1</v>
      </c>
      <c r="D146" s="134">
        <f>D147</f>
        <v>13502.1</v>
      </c>
      <c r="E146" s="134">
        <f t="shared" ref="E146:G146" si="201">E147</f>
        <v>0</v>
      </c>
      <c r="F146" s="134">
        <f t="shared" si="201"/>
        <v>0</v>
      </c>
      <c r="G146" s="134">
        <f t="shared" si="201"/>
        <v>0</v>
      </c>
      <c r="H146" s="134">
        <f t="shared" si="155"/>
        <v>10131.4</v>
      </c>
      <c r="I146" s="112">
        <f>I147</f>
        <v>10131.4</v>
      </c>
      <c r="J146" s="112">
        <f t="shared" ref="J146:L146" si="202">J147</f>
        <v>0</v>
      </c>
      <c r="K146" s="112">
        <f t="shared" si="202"/>
        <v>0</v>
      </c>
      <c r="L146" s="112">
        <f t="shared" si="202"/>
        <v>0</v>
      </c>
      <c r="M146" s="112">
        <f t="shared" si="187"/>
        <v>75.035735181934655</v>
      </c>
      <c r="N146" s="112">
        <f t="shared" si="162"/>
        <v>3370.7000000000007</v>
      </c>
      <c r="O146" s="112">
        <f t="shared" si="188"/>
        <v>75.035735181934655</v>
      </c>
      <c r="P146" s="112">
        <f t="shared" si="163"/>
        <v>3370.7000000000007</v>
      </c>
      <c r="Q146" s="112" t="str">
        <f t="shared" si="189"/>
        <v>-</v>
      </c>
      <c r="R146" s="112">
        <f t="shared" si="164"/>
        <v>0</v>
      </c>
      <c r="S146" s="112" t="str">
        <f t="shared" si="190"/>
        <v>-</v>
      </c>
      <c r="T146" s="112">
        <f t="shared" si="165"/>
        <v>0</v>
      </c>
      <c r="U146" s="46"/>
    </row>
    <row r="147" spans="1:21" s="5" customFormat="1" ht="38.25" outlineLevel="2" x14ac:dyDescent="0.25">
      <c r="A147" s="221"/>
      <c r="B147" s="16" t="s">
        <v>784</v>
      </c>
      <c r="C147" s="220">
        <f t="shared" si="152"/>
        <v>13502.1</v>
      </c>
      <c r="D147" s="220">
        <v>13502.1</v>
      </c>
      <c r="E147" s="6">
        <v>0</v>
      </c>
      <c r="F147" s="6">
        <v>0</v>
      </c>
      <c r="G147" s="220">
        <v>0</v>
      </c>
      <c r="H147" s="6">
        <f t="shared" si="155"/>
        <v>10131.4</v>
      </c>
      <c r="I147" s="220">
        <v>10131.4</v>
      </c>
      <c r="J147" s="6">
        <v>0</v>
      </c>
      <c r="K147" s="6">
        <v>0</v>
      </c>
      <c r="L147" s="220">
        <v>0</v>
      </c>
      <c r="M147" s="112">
        <f t="shared" si="187"/>
        <v>75.035735181934655</v>
      </c>
      <c r="N147" s="111">
        <f t="shared" si="162"/>
        <v>3370.7000000000007</v>
      </c>
      <c r="O147" s="111">
        <f t="shared" si="188"/>
        <v>75.035735181934655</v>
      </c>
      <c r="P147" s="111">
        <f t="shared" si="163"/>
        <v>3370.7000000000007</v>
      </c>
      <c r="Q147" s="111" t="str">
        <f t="shared" si="189"/>
        <v>-</v>
      </c>
      <c r="R147" s="111">
        <f t="shared" si="164"/>
        <v>0</v>
      </c>
      <c r="S147" s="111" t="str">
        <f t="shared" si="190"/>
        <v>-</v>
      </c>
      <c r="T147" s="111">
        <f t="shared" si="165"/>
        <v>0</v>
      </c>
      <c r="U147" s="46"/>
    </row>
    <row r="148" spans="1:21" s="5" customFormat="1" ht="59.25" customHeight="1" outlineLevel="1" x14ac:dyDescent="0.25">
      <c r="A148" s="45"/>
      <c r="B148" s="137" t="s">
        <v>435</v>
      </c>
      <c r="C148" s="220">
        <f t="shared" ref="C148" si="203">SUM(D148:F148)</f>
        <v>0</v>
      </c>
      <c r="D148" s="6">
        <v>0</v>
      </c>
      <c r="E148" s="6">
        <v>0</v>
      </c>
      <c r="F148" s="6">
        <v>0</v>
      </c>
      <c r="G148" s="6">
        <v>0</v>
      </c>
      <c r="H148" s="6">
        <f t="shared" ref="H148" si="204">SUM(I148:K148)</f>
        <v>0</v>
      </c>
      <c r="I148" s="6">
        <v>0</v>
      </c>
      <c r="J148" s="6">
        <v>0</v>
      </c>
      <c r="K148" s="6">
        <v>0</v>
      </c>
      <c r="L148" s="6">
        <v>0</v>
      </c>
      <c r="M148" s="112" t="str">
        <f t="shared" ref="M148" si="205">IFERROR(H148/C148*100,"-")</f>
        <v>-</v>
      </c>
      <c r="N148" s="111">
        <f t="shared" ref="N148" si="206">C148-H148</f>
        <v>0</v>
      </c>
      <c r="O148" s="111" t="str">
        <f t="shared" ref="O148" si="207">IFERROR(I148/D148*100,"-")</f>
        <v>-</v>
      </c>
      <c r="P148" s="111">
        <f t="shared" ref="P148" si="208">D148-I148</f>
        <v>0</v>
      </c>
      <c r="Q148" s="111" t="str">
        <f t="shared" ref="Q148" si="209">IFERROR(J148/E148*100,"-")</f>
        <v>-</v>
      </c>
      <c r="R148" s="111">
        <f t="shared" ref="R148" si="210">E148-J148</f>
        <v>0</v>
      </c>
      <c r="S148" s="111" t="str">
        <f t="shared" ref="S148" si="211">IFERROR(K148/F148*100,"-")</f>
        <v>-</v>
      </c>
      <c r="T148" s="111">
        <f t="shared" ref="T148" si="212">F148-K148</f>
        <v>0</v>
      </c>
      <c r="U148" s="46"/>
    </row>
    <row r="149" spans="1:21" s="3" customFormat="1" ht="59.25" customHeight="1" x14ac:dyDescent="0.25">
      <c r="A149" s="7">
        <v>7</v>
      </c>
      <c r="B149" s="1" t="s">
        <v>115</v>
      </c>
      <c r="C149" s="2">
        <f t="shared" si="152"/>
        <v>177612</v>
      </c>
      <c r="D149" s="2">
        <f>D150+D152</f>
        <v>177612</v>
      </c>
      <c r="E149" s="2">
        <f t="shared" ref="E149:G149" si="213">E150+E152</f>
        <v>0</v>
      </c>
      <c r="F149" s="2">
        <f t="shared" si="213"/>
        <v>0</v>
      </c>
      <c r="G149" s="2">
        <f t="shared" si="213"/>
        <v>0</v>
      </c>
      <c r="H149" s="2">
        <f>SUM(I149:L149)</f>
        <v>136295.70000000001</v>
      </c>
      <c r="I149" s="2">
        <f>I150+I152</f>
        <v>136295.70000000001</v>
      </c>
      <c r="J149" s="2">
        <f t="shared" ref="J149:L149" si="214">J150+J152</f>
        <v>0</v>
      </c>
      <c r="K149" s="2">
        <f t="shared" si="214"/>
        <v>0</v>
      </c>
      <c r="L149" s="2">
        <f t="shared" si="214"/>
        <v>0</v>
      </c>
      <c r="M149" s="2">
        <f t="shared" si="187"/>
        <v>76.73788933180191</v>
      </c>
      <c r="N149" s="2">
        <f t="shared" si="162"/>
        <v>41316.299999999988</v>
      </c>
      <c r="O149" s="2">
        <f t="shared" si="188"/>
        <v>76.73788933180191</v>
      </c>
      <c r="P149" s="2">
        <f t="shared" si="163"/>
        <v>41316.299999999988</v>
      </c>
      <c r="Q149" s="2" t="str">
        <f t="shared" si="189"/>
        <v>-</v>
      </c>
      <c r="R149" s="2">
        <f t="shared" si="164"/>
        <v>0</v>
      </c>
      <c r="S149" s="2" t="str">
        <f t="shared" si="190"/>
        <v>-</v>
      </c>
      <c r="T149" s="2">
        <f t="shared" si="165"/>
        <v>0</v>
      </c>
      <c r="U149" s="51" t="s">
        <v>676</v>
      </c>
    </row>
    <row r="150" spans="1:21" s="5" customFormat="1" ht="48.75" customHeight="1" outlineLevel="1" x14ac:dyDescent="0.25">
      <c r="A150" s="157"/>
      <c r="B150" s="215" t="s">
        <v>517</v>
      </c>
      <c r="C150" s="112">
        <f t="shared" si="152"/>
        <v>176694.2</v>
      </c>
      <c r="D150" s="112">
        <f>D151</f>
        <v>176694.2</v>
      </c>
      <c r="E150" s="112">
        <f t="shared" ref="E150:G150" si="215">E151</f>
        <v>0</v>
      </c>
      <c r="F150" s="112">
        <f t="shared" si="215"/>
        <v>0</v>
      </c>
      <c r="G150" s="112">
        <f t="shared" si="215"/>
        <v>0</v>
      </c>
      <c r="H150" s="112">
        <f t="shared" si="155"/>
        <v>136192.70000000001</v>
      </c>
      <c r="I150" s="112">
        <f>I151</f>
        <v>136192.70000000001</v>
      </c>
      <c r="J150" s="112">
        <f t="shared" ref="J150:L150" si="216">J151</f>
        <v>0</v>
      </c>
      <c r="K150" s="112">
        <f t="shared" si="216"/>
        <v>0</v>
      </c>
      <c r="L150" s="112">
        <f t="shared" si="216"/>
        <v>0</v>
      </c>
      <c r="M150" s="112">
        <f t="shared" si="187"/>
        <v>77.078194983196951</v>
      </c>
      <c r="N150" s="112">
        <f t="shared" si="162"/>
        <v>40501.5</v>
      </c>
      <c r="O150" s="112">
        <f t="shared" si="188"/>
        <v>77.078194983196951</v>
      </c>
      <c r="P150" s="112">
        <f t="shared" si="163"/>
        <v>40501.5</v>
      </c>
      <c r="Q150" s="112" t="str">
        <f t="shared" si="189"/>
        <v>-</v>
      </c>
      <c r="R150" s="112">
        <f t="shared" si="164"/>
        <v>0</v>
      </c>
      <c r="S150" s="112" t="str">
        <f t="shared" si="190"/>
        <v>-</v>
      </c>
      <c r="T150" s="112">
        <f t="shared" si="165"/>
        <v>0</v>
      </c>
      <c r="U150" s="115" t="s">
        <v>676</v>
      </c>
    </row>
    <row r="151" spans="1:21" s="5" customFormat="1" ht="45" customHeight="1" outlineLevel="2" x14ac:dyDescent="0.25">
      <c r="A151" s="157"/>
      <c r="B151" s="216" t="s">
        <v>771</v>
      </c>
      <c r="C151" s="111">
        <f t="shared" si="152"/>
        <v>176694.2</v>
      </c>
      <c r="D151" s="111">
        <v>176694.2</v>
      </c>
      <c r="E151" s="111">
        <v>0</v>
      </c>
      <c r="F151" s="111">
        <v>0</v>
      </c>
      <c r="G151" s="111">
        <v>0</v>
      </c>
      <c r="H151" s="111">
        <f t="shared" si="155"/>
        <v>136192.70000000001</v>
      </c>
      <c r="I151" s="6">
        <v>136192.70000000001</v>
      </c>
      <c r="J151" s="6">
        <v>0</v>
      </c>
      <c r="K151" s="6">
        <v>0</v>
      </c>
      <c r="L151" s="6">
        <v>0</v>
      </c>
      <c r="M151" s="111">
        <f t="shared" si="187"/>
        <v>77.078194983196951</v>
      </c>
      <c r="N151" s="111">
        <f t="shared" si="162"/>
        <v>40501.5</v>
      </c>
      <c r="O151" s="111">
        <f t="shared" si="188"/>
        <v>77.078194983196951</v>
      </c>
      <c r="P151" s="111">
        <f t="shared" si="163"/>
        <v>40501.5</v>
      </c>
      <c r="Q151" s="111" t="str">
        <f t="shared" si="189"/>
        <v>-</v>
      </c>
      <c r="R151" s="111">
        <f t="shared" si="164"/>
        <v>0</v>
      </c>
      <c r="S151" s="111" t="str">
        <f t="shared" si="190"/>
        <v>-</v>
      </c>
      <c r="T151" s="111">
        <f t="shared" si="165"/>
        <v>0</v>
      </c>
      <c r="U151" s="115"/>
    </row>
    <row r="152" spans="1:21" s="139" customFormat="1" ht="40.5" customHeight="1" outlineLevel="1" x14ac:dyDescent="0.25">
      <c r="A152" s="157"/>
      <c r="B152" s="215" t="s">
        <v>107</v>
      </c>
      <c r="C152" s="134">
        <f t="shared" si="152"/>
        <v>917.8</v>
      </c>
      <c r="D152" s="134">
        <f>D153</f>
        <v>917.8</v>
      </c>
      <c r="E152" s="134">
        <f t="shared" ref="E152:F152" si="217">E153</f>
        <v>0</v>
      </c>
      <c r="F152" s="134">
        <f t="shared" si="217"/>
        <v>0</v>
      </c>
      <c r="G152" s="134">
        <f t="shared" ref="G152" si="218">SUM(G154:G155)</f>
        <v>0</v>
      </c>
      <c r="H152" s="112">
        <f t="shared" si="155"/>
        <v>103</v>
      </c>
      <c r="I152" s="134">
        <f>I153</f>
        <v>103</v>
      </c>
      <c r="J152" s="134">
        <f t="shared" ref="J152:K152" si="219">J153</f>
        <v>0</v>
      </c>
      <c r="K152" s="134">
        <f t="shared" si="219"/>
        <v>0</v>
      </c>
      <c r="L152" s="134">
        <f>SUM(L154:L155)</f>
        <v>0</v>
      </c>
      <c r="M152" s="112">
        <f t="shared" si="187"/>
        <v>11.222488559599043</v>
      </c>
      <c r="N152" s="112">
        <f t="shared" si="162"/>
        <v>814.8</v>
      </c>
      <c r="O152" s="112">
        <f t="shared" si="188"/>
        <v>11.222488559599043</v>
      </c>
      <c r="P152" s="112">
        <f t="shared" si="163"/>
        <v>814.8</v>
      </c>
      <c r="Q152" s="112" t="str">
        <f t="shared" si="189"/>
        <v>-</v>
      </c>
      <c r="R152" s="112">
        <f t="shared" si="164"/>
        <v>0</v>
      </c>
      <c r="S152" s="112" t="str">
        <f t="shared" si="190"/>
        <v>-</v>
      </c>
      <c r="T152" s="111">
        <f t="shared" si="165"/>
        <v>0</v>
      </c>
      <c r="U152" s="112">
        <f>F152-K152</f>
        <v>0</v>
      </c>
    </row>
    <row r="153" spans="1:21" s="5" customFormat="1" ht="45" customHeight="1" outlineLevel="2" x14ac:dyDescent="0.25">
      <c r="A153" s="157"/>
      <c r="B153" s="196" t="s">
        <v>772</v>
      </c>
      <c r="C153" s="6">
        <f t="shared" si="152"/>
        <v>917.8</v>
      </c>
      <c r="D153" s="6">
        <f>D154+D155+D156</f>
        <v>917.8</v>
      </c>
      <c r="E153" s="6">
        <f t="shared" ref="E153:F153" si="220">E154+E155+E156</f>
        <v>0</v>
      </c>
      <c r="F153" s="6">
        <f t="shared" si="220"/>
        <v>0</v>
      </c>
      <c r="G153" s="6"/>
      <c r="H153" s="6">
        <f t="shared" si="155"/>
        <v>103</v>
      </c>
      <c r="I153" s="6">
        <f>I154+I155+I156</f>
        <v>103</v>
      </c>
      <c r="J153" s="6">
        <f t="shared" ref="J153:K153" si="221">J154+J155+J156</f>
        <v>0</v>
      </c>
      <c r="K153" s="6">
        <f t="shared" si="221"/>
        <v>0</v>
      </c>
      <c r="L153" s="6"/>
      <c r="M153" s="112">
        <f t="shared" si="187"/>
        <v>11.222488559599043</v>
      </c>
      <c r="N153" s="112">
        <f t="shared" si="162"/>
        <v>814.8</v>
      </c>
      <c r="O153" s="112">
        <f t="shared" si="188"/>
        <v>11.222488559599043</v>
      </c>
      <c r="P153" s="112">
        <f t="shared" si="163"/>
        <v>814.8</v>
      </c>
      <c r="Q153" s="112" t="str">
        <f t="shared" si="189"/>
        <v>-</v>
      </c>
      <c r="R153" s="112">
        <f t="shared" si="164"/>
        <v>0</v>
      </c>
      <c r="S153" s="112" t="str">
        <f t="shared" si="190"/>
        <v>-</v>
      </c>
      <c r="T153" s="111">
        <f t="shared" si="165"/>
        <v>0</v>
      </c>
      <c r="U153" s="112">
        <f>F153-K153</f>
        <v>0</v>
      </c>
    </row>
    <row r="154" spans="1:21" s="5" customFormat="1" ht="70.5" customHeight="1" outlineLevel="3" x14ac:dyDescent="0.25">
      <c r="A154" s="157"/>
      <c r="B154" s="196" t="s">
        <v>518</v>
      </c>
      <c r="C154" s="6">
        <f t="shared" si="152"/>
        <v>420.5</v>
      </c>
      <c r="D154" s="6">
        <v>420.5</v>
      </c>
      <c r="E154" s="6">
        <v>0</v>
      </c>
      <c r="F154" s="6">
        <v>0</v>
      </c>
      <c r="G154" s="6">
        <v>0</v>
      </c>
      <c r="H154" s="6">
        <f t="shared" si="155"/>
        <v>0</v>
      </c>
      <c r="I154" s="6">
        <v>0</v>
      </c>
      <c r="J154" s="6">
        <v>0</v>
      </c>
      <c r="K154" s="6">
        <v>0</v>
      </c>
      <c r="L154" s="6">
        <v>0</v>
      </c>
      <c r="M154" s="6">
        <f t="shared" ref="M154:M158" si="222">IFERROR(H154/C154*100,"-")</f>
        <v>0</v>
      </c>
      <c r="N154" s="6">
        <f t="shared" si="162"/>
        <v>420.5</v>
      </c>
      <c r="O154" s="6">
        <f t="shared" ref="O154:O179" si="223">IFERROR(I154/D154*100,"-")</f>
        <v>0</v>
      </c>
      <c r="P154" s="6">
        <f t="shared" si="163"/>
        <v>420.5</v>
      </c>
      <c r="Q154" s="6" t="str">
        <f t="shared" ref="Q154:Q179" si="224">IFERROR(J154/E154*100,"-")</f>
        <v>-</v>
      </c>
      <c r="R154" s="6">
        <f t="shared" si="164"/>
        <v>0</v>
      </c>
      <c r="S154" s="6" t="str">
        <f t="shared" ref="S154:S179" si="225">IFERROR(K154/F154*100,"-")</f>
        <v>-</v>
      </c>
      <c r="T154" s="6">
        <f t="shared" si="165"/>
        <v>0</v>
      </c>
      <c r="U154" s="46" t="s">
        <v>873</v>
      </c>
    </row>
    <row r="155" spans="1:21" s="5" customFormat="1" ht="48" customHeight="1" outlineLevel="3" x14ac:dyDescent="0.25">
      <c r="A155" s="157"/>
      <c r="B155" s="196" t="s">
        <v>35</v>
      </c>
      <c r="C155" s="6">
        <f t="shared" si="152"/>
        <v>365.3</v>
      </c>
      <c r="D155" s="6">
        <v>365.3</v>
      </c>
      <c r="E155" s="6">
        <v>0</v>
      </c>
      <c r="F155" s="6">
        <v>0</v>
      </c>
      <c r="G155" s="6">
        <v>0</v>
      </c>
      <c r="H155" s="6">
        <f t="shared" si="155"/>
        <v>0</v>
      </c>
      <c r="I155" s="6">
        <v>0</v>
      </c>
      <c r="J155" s="6">
        <v>0</v>
      </c>
      <c r="K155" s="6">
        <v>0</v>
      </c>
      <c r="L155" s="6">
        <v>0</v>
      </c>
      <c r="M155" s="6">
        <f t="shared" si="222"/>
        <v>0</v>
      </c>
      <c r="N155" s="6">
        <f t="shared" si="162"/>
        <v>365.3</v>
      </c>
      <c r="O155" s="6">
        <f t="shared" si="223"/>
        <v>0</v>
      </c>
      <c r="P155" s="6">
        <f t="shared" si="163"/>
        <v>365.3</v>
      </c>
      <c r="Q155" s="6" t="str">
        <f t="shared" si="224"/>
        <v>-</v>
      </c>
      <c r="R155" s="6">
        <f t="shared" si="164"/>
        <v>0</v>
      </c>
      <c r="S155" s="6" t="str">
        <f t="shared" si="225"/>
        <v>-</v>
      </c>
      <c r="T155" s="6">
        <f t="shared" si="165"/>
        <v>0</v>
      </c>
      <c r="U155" s="46" t="s">
        <v>591</v>
      </c>
    </row>
    <row r="156" spans="1:21" s="5" customFormat="1" ht="45" outlineLevel="3" x14ac:dyDescent="0.25">
      <c r="A156" s="157"/>
      <c r="B156" s="196" t="s">
        <v>696</v>
      </c>
      <c r="C156" s="6">
        <f t="shared" si="152"/>
        <v>132</v>
      </c>
      <c r="D156" s="6">
        <v>132</v>
      </c>
      <c r="E156" s="6">
        <v>0</v>
      </c>
      <c r="F156" s="6">
        <v>0</v>
      </c>
      <c r="G156" s="6"/>
      <c r="H156" s="6">
        <f t="shared" si="155"/>
        <v>103</v>
      </c>
      <c r="I156" s="6">
        <v>103</v>
      </c>
      <c r="J156" s="6">
        <v>0</v>
      </c>
      <c r="K156" s="6">
        <v>0</v>
      </c>
      <c r="L156" s="6"/>
      <c r="M156" s="6">
        <f t="shared" ref="M156" si="226">IFERROR(H156/C156*100,"-")</f>
        <v>78.030303030303031</v>
      </c>
      <c r="N156" s="6">
        <f t="shared" ref="N156" si="227">C156-H156</f>
        <v>29</v>
      </c>
      <c r="O156" s="6">
        <f t="shared" ref="O156" si="228">IFERROR(I156/D156*100,"-")</f>
        <v>78.030303030303031</v>
      </c>
      <c r="P156" s="6">
        <f t="shared" ref="P156" si="229">D156-I156</f>
        <v>29</v>
      </c>
      <c r="Q156" s="6" t="str">
        <f t="shared" ref="Q156" si="230">IFERROR(J156/E156*100,"-")</f>
        <v>-</v>
      </c>
      <c r="R156" s="6">
        <f t="shared" ref="R156" si="231">E156-J156</f>
        <v>0</v>
      </c>
      <c r="S156" s="6" t="str">
        <f t="shared" ref="S156" si="232">IFERROR(K156/F156*100,"-")</f>
        <v>-</v>
      </c>
      <c r="T156" s="6">
        <f t="shared" ref="T156" si="233">F156-K156</f>
        <v>0</v>
      </c>
      <c r="U156" s="46" t="s">
        <v>911</v>
      </c>
    </row>
    <row r="157" spans="1:21" s="320" customFormat="1" ht="35.25" customHeight="1" x14ac:dyDescent="0.25">
      <c r="A157" s="7">
        <v>8</v>
      </c>
      <c r="B157" s="1" t="s">
        <v>37</v>
      </c>
      <c r="C157" s="2">
        <f>SUM(D157:F157)</f>
        <v>46922.8</v>
      </c>
      <c r="D157" s="2">
        <f>D158+D159+D160+D161+D162+D163+D170</f>
        <v>12945</v>
      </c>
      <c r="E157" s="2">
        <f t="shared" ref="E157:F157" si="234">E158+E159+E160+E161+E162+E163+E170</f>
        <v>33977.800000000003</v>
      </c>
      <c r="F157" s="2">
        <f t="shared" si="234"/>
        <v>0</v>
      </c>
      <c r="G157" s="2">
        <f>G158+G159+G160+G161+G162+G165+G170</f>
        <v>0</v>
      </c>
      <c r="H157" s="2">
        <f>H158+H159+H160+H161+H162+H163+H170</f>
        <v>37936.699999999997</v>
      </c>
      <c r="I157" s="2">
        <f>I158+I159+I160+I161+I162+I163+I170</f>
        <v>9477.2000000000007</v>
      </c>
      <c r="J157" s="2">
        <f t="shared" ref="J157:K157" si="235">J158+J159+J160+J161+J162+J163+J170</f>
        <v>28459.5</v>
      </c>
      <c r="K157" s="2">
        <f t="shared" si="235"/>
        <v>0</v>
      </c>
      <c r="L157" s="2">
        <f>L158+L159+L160+L161+L162+L163+L170</f>
        <v>0</v>
      </c>
      <c r="M157" s="2">
        <f t="shared" si="222"/>
        <v>80.849182060746571</v>
      </c>
      <c r="N157" s="2">
        <f t="shared" si="162"/>
        <v>8986.1000000000058</v>
      </c>
      <c r="O157" s="2">
        <f t="shared" si="223"/>
        <v>73.2112784859019</v>
      </c>
      <c r="P157" s="2">
        <f t="shared" si="163"/>
        <v>3467.7999999999993</v>
      </c>
      <c r="Q157" s="2">
        <f t="shared" si="224"/>
        <v>83.759101530999644</v>
      </c>
      <c r="R157" s="2">
        <f t="shared" si="164"/>
        <v>5518.3000000000029</v>
      </c>
      <c r="S157" s="2" t="str">
        <f t="shared" si="225"/>
        <v>-</v>
      </c>
      <c r="T157" s="2">
        <f t="shared" si="165"/>
        <v>0</v>
      </c>
      <c r="U157" s="319"/>
    </row>
    <row r="158" spans="1:21" s="5" customFormat="1" ht="30.75" customHeight="1" outlineLevel="1" x14ac:dyDescent="0.25">
      <c r="A158" s="242"/>
      <c r="B158" s="14" t="s">
        <v>804</v>
      </c>
      <c r="C158" s="6">
        <f>SUM(D158:F158)</f>
        <v>30500</v>
      </c>
      <c r="D158" s="111">
        <v>0</v>
      </c>
      <c r="E158" s="111">
        <v>30500</v>
      </c>
      <c r="F158" s="111">
        <v>0</v>
      </c>
      <c r="G158" s="111"/>
      <c r="H158" s="111">
        <f t="shared" ref="H158:H169" si="236">SUM(I158:K158)</f>
        <v>25521.9</v>
      </c>
      <c r="I158" s="111">
        <v>0</v>
      </c>
      <c r="J158" s="111">
        <v>25521.9</v>
      </c>
      <c r="K158" s="111">
        <v>0</v>
      </c>
      <c r="L158" s="111"/>
      <c r="M158" s="6">
        <f t="shared" si="222"/>
        <v>83.678360655737706</v>
      </c>
      <c r="N158" s="6">
        <f>C158-H158</f>
        <v>4978.0999999999985</v>
      </c>
      <c r="O158" s="6" t="str">
        <f t="shared" si="223"/>
        <v>-</v>
      </c>
      <c r="P158" s="6">
        <f t="shared" si="163"/>
        <v>0</v>
      </c>
      <c r="Q158" s="6">
        <f t="shared" si="224"/>
        <v>83.678360655737706</v>
      </c>
      <c r="R158" s="6">
        <f t="shared" si="164"/>
        <v>4978.0999999999985</v>
      </c>
      <c r="S158" s="6" t="str">
        <f t="shared" si="225"/>
        <v>-</v>
      </c>
      <c r="T158" s="6">
        <f t="shared" si="165"/>
        <v>0</v>
      </c>
      <c r="U158" s="46" t="s">
        <v>602</v>
      </c>
    </row>
    <row r="159" spans="1:21" s="5" customFormat="1" ht="27" outlineLevel="1" x14ac:dyDescent="0.25">
      <c r="A159" s="52"/>
      <c r="B159" s="14" t="s">
        <v>805</v>
      </c>
      <c r="C159" s="6">
        <f t="shared" ref="C159:C213" si="237">SUM(D159:F159)</f>
        <v>370</v>
      </c>
      <c r="D159" s="6">
        <v>0</v>
      </c>
      <c r="E159" s="6">
        <v>370</v>
      </c>
      <c r="F159" s="6">
        <v>0</v>
      </c>
      <c r="G159" s="6">
        <v>0</v>
      </c>
      <c r="H159" s="6">
        <f t="shared" si="236"/>
        <v>92.5</v>
      </c>
      <c r="I159" s="6">
        <v>0</v>
      </c>
      <c r="J159" s="6">
        <v>92.5</v>
      </c>
      <c r="K159" s="6">
        <v>0</v>
      </c>
      <c r="L159" s="6">
        <v>0</v>
      </c>
      <c r="M159" s="6">
        <f>IFERROR(H159/C159*100,"-")</f>
        <v>25</v>
      </c>
      <c r="N159" s="6">
        <f t="shared" si="162"/>
        <v>277.5</v>
      </c>
      <c r="O159" s="6" t="str">
        <f>IFERROR(I159/D159*100,"-")</f>
        <v>-</v>
      </c>
      <c r="P159" s="6">
        <f>D159-I159</f>
        <v>0</v>
      </c>
      <c r="Q159" s="6">
        <f>IFERROR(J159/E159*100,"-")</f>
        <v>25</v>
      </c>
      <c r="R159" s="6">
        <f>E159-J159</f>
        <v>277.5</v>
      </c>
      <c r="S159" s="6" t="str">
        <f t="shared" si="225"/>
        <v>-</v>
      </c>
      <c r="T159" s="6">
        <f t="shared" si="165"/>
        <v>0</v>
      </c>
      <c r="U159" s="46" t="s">
        <v>603</v>
      </c>
    </row>
    <row r="160" spans="1:21" s="5" customFormat="1" ht="45" outlineLevel="1" x14ac:dyDescent="0.25">
      <c r="A160" s="52"/>
      <c r="B160" s="14" t="s">
        <v>806</v>
      </c>
      <c r="C160" s="6">
        <f t="shared" si="237"/>
        <v>2800</v>
      </c>
      <c r="D160" s="6">
        <v>0</v>
      </c>
      <c r="E160" s="6">
        <v>2800</v>
      </c>
      <c r="F160" s="6">
        <v>0</v>
      </c>
      <c r="G160" s="6">
        <v>0</v>
      </c>
      <c r="H160" s="6">
        <f t="shared" si="236"/>
        <v>2617.5</v>
      </c>
      <c r="I160" s="6">
        <v>0</v>
      </c>
      <c r="J160" s="6">
        <v>2617.5</v>
      </c>
      <c r="K160" s="6">
        <v>0</v>
      </c>
      <c r="L160" s="6">
        <v>0</v>
      </c>
      <c r="M160" s="6">
        <f>IFERROR(H160/C160*100,"-")</f>
        <v>93.482142857142861</v>
      </c>
      <c r="N160" s="6">
        <f t="shared" si="162"/>
        <v>182.5</v>
      </c>
      <c r="O160" s="6" t="str">
        <f>IFERROR(I160/D160*100,"-")</f>
        <v>-</v>
      </c>
      <c r="P160" s="6">
        <f>D160-I160</f>
        <v>0</v>
      </c>
      <c r="Q160" s="6">
        <f>IFERROR(J160/E160*100,"-")</f>
        <v>93.482142857142861</v>
      </c>
      <c r="R160" s="6">
        <f>E160-J160</f>
        <v>182.5</v>
      </c>
      <c r="S160" s="6" t="str">
        <f t="shared" si="225"/>
        <v>-</v>
      </c>
      <c r="T160" s="6">
        <f t="shared" si="165"/>
        <v>0</v>
      </c>
      <c r="U160" s="46" t="s">
        <v>604</v>
      </c>
    </row>
    <row r="161" spans="1:21" s="5" customFormat="1" ht="67.5" outlineLevel="1" x14ac:dyDescent="0.25">
      <c r="A161" s="243"/>
      <c r="B161" s="14" t="s">
        <v>807</v>
      </c>
      <c r="C161" s="6">
        <f t="shared" si="237"/>
        <v>826</v>
      </c>
      <c r="D161" s="6">
        <v>600</v>
      </c>
      <c r="E161" s="6">
        <v>226</v>
      </c>
      <c r="F161" s="6">
        <v>0</v>
      </c>
      <c r="G161" s="6">
        <v>0</v>
      </c>
      <c r="H161" s="6">
        <f t="shared" si="236"/>
        <v>492.5</v>
      </c>
      <c r="I161" s="6">
        <v>282.2</v>
      </c>
      <c r="J161" s="6">
        <v>210.3</v>
      </c>
      <c r="K161" s="6">
        <v>0</v>
      </c>
      <c r="L161" s="6">
        <v>0</v>
      </c>
      <c r="M161" s="6">
        <f>IFERROR(H161/C161*100,"-")</f>
        <v>59.624697336561738</v>
      </c>
      <c r="N161" s="6">
        <f t="shared" ref="N161:N215" si="238">C161-H161</f>
        <v>333.5</v>
      </c>
      <c r="O161" s="6">
        <f t="shared" si="223"/>
        <v>47.033333333333331</v>
      </c>
      <c r="P161" s="6">
        <f t="shared" ref="P161:P215" si="239">D161-I161</f>
        <v>317.8</v>
      </c>
      <c r="Q161" s="6">
        <f t="shared" si="224"/>
        <v>93.053097345132755</v>
      </c>
      <c r="R161" s="6">
        <f t="shared" ref="R161:R215" si="240">E161-J161</f>
        <v>15.699999999999989</v>
      </c>
      <c r="S161" s="6" t="str">
        <f t="shared" si="225"/>
        <v>-</v>
      </c>
      <c r="T161" s="6">
        <f t="shared" ref="T161:T215" si="241">F161-K161</f>
        <v>0</v>
      </c>
      <c r="U161" s="46" t="s">
        <v>912</v>
      </c>
    </row>
    <row r="162" spans="1:21" s="5" customFormat="1" ht="75" outlineLevel="1" x14ac:dyDescent="0.25">
      <c r="A162" s="52"/>
      <c r="B162" s="14" t="s">
        <v>808</v>
      </c>
      <c r="C162" s="6">
        <f>SUM(D162:F162)</f>
        <v>81.8</v>
      </c>
      <c r="D162" s="111">
        <v>0</v>
      </c>
      <c r="E162" s="111">
        <v>81.8</v>
      </c>
      <c r="F162" s="111">
        <f>SUM(F163:F164)</f>
        <v>0</v>
      </c>
      <c r="G162" s="111">
        <f>SUM(G163:G164)</f>
        <v>0</v>
      </c>
      <c r="H162" s="6">
        <f t="shared" si="236"/>
        <v>17.3</v>
      </c>
      <c r="I162" s="6">
        <v>0</v>
      </c>
      <c r="J162" s="111">
        <v>17.3</v>
      </c>
      <c r="K162" s="6">
        <v>0</v>
      </c>
      <c r="L162" s="6">
        <v>0</v>
      </c>
      <c r="M162" s="6">
        <f t="shared" ref="M162:M179" si="242">IFERROR(H162/C162*100,"-")</f>
        <v>21.149144254278728</v>
      </c>
      <c r="N162" s="6">
        <f t="shared" si="238"/>
        <v>64.5</v>
      </c>
      <c r="O162" s="6" t="str">
        <f t="shared" si="223"/>
        <v>-</v>
      </c>
      <c r="P162" s="6">
        <f t="shared" si="239"/>
        <v>0</v>
      </c>
      <c r="Q162" s="6">
        <f t="shared" si="224"/>
        <v>21.149144254278728</v>
      </c>
      <c r="R162" s="6">
        <f t="shared" si="240"/>
        <v>64.5</v>
      </c>
      <c r="S162" s="6" t="str">
        <f t="shared" si="225"/>
        <v>-</v>
      </c>
      <c r="T162" s="6">
        <f t="shared" si="241"/>
        <v>0</v>
      </c>
      <c r="U162" s="46" t="s">
        <v>605</v>
      </c>
    </row>
    <row r="163" spans="1:21" s="5" customFormat="1" ht="57" customHeight="1" outlineLevel="1" x14ac:dyDescent="0.25">
      <c r="A163" s="243"/>
      <c r="B163" s="196" t="s">
        <v>809</v>
      </c>
      <c r="C163" s="6">
        <f t="shared" si="237"/>
        <v>12300</v>
      </c>
      <c r="D163" s="6">
        <f>SUM(D164:D169)</f>
        <v>12300</v>
      </c>
      <c r="E163" s="6">
        <f t="shared" ref="E163:F163" si="243">SUM(E164:E169)</f>
        <v>0</v>
      </c>
      <c r="F163" s="6">
        <f t="shared" si="243"/>
        <v>0</v>
      </c>
      <c r="G163" s="6">
        <v>0</v>
      </c>
      <c r="H163" s="6">
        <f t="shared" si="236"/>
        <v>9150</v>
      </c>
      <c r="I163" s="6">
        <f>SUM(I164:I169)</f>
        <v>9150</v>
      </c>
      <c r="J163" s="6">
        <f t="shared" ref="J163:K163" si="244">SUM(J164:J169)</f>
        <v>0</v>
      </c>
      <c r="K163" s="6">
        <f t="shared" si="244"/>
        <v>0</v>
      </c>
      <c r="L163" s="6">
        <v>0</v>
      </c>
      <c r="M163" s="6">
        <f t="shared" si="242"/>
        <v>74.390243902439025</v>
      </c>
      <c r="N163" s="6">
        <f t="shared" si="238"/>
        <v>3150</v>
      </c>
      <c r="O163" s="6">
        <f t="shared" si="223"/>
        <v>74.390243902439025</v>
      </c>
      <c r="P163" s="6">
        <f t="shared" si="239"/>
        <v>3150</v>
      </c>
      <c r="Q163" s="6" t="str">
        <f t="shared" si="224"/>
        <v>-</v>
      </c>
      <c r="R163" s="6">
        <f t="shared" si="240"/>
        <v>0</v>
      </c>
      <c r="S163" s="6" t="str">
        <f t="shared" si="225"/>
        <v>-</v>
      </c>
      <c r="T163" s="6">
        <f t="shared" si="241"/>
        <v>0</v>
      </c>
      <c r="U163" s="46" t="s">
        <v>606</v>
      </c>
    </row>
    <row r="164" spans="1:21" s="5" customFormat="1" outlineLevel="2" x14ac:dyDescent="0.25">
      <c r="A164" s="243"/>
      <c r="B164" s="244" t="s">
        <v>418</v>
      </c>
      <c r="C164" s="6">
        <f t="shared" si="237"/>
        <v>3200</v>
      </c>
      <c r="D164" s="6">
        <v>3200</v>
      </c>
      <c r="E164" s="6">
        <v>0</v>
      </c>
      <c r="F164" s="6">
        <v>0</v>
      </c>
      <c r="G164" s="6">
        <v>0</v>
      </c>
      <c r="H164" s="6">
        <f t="shared" si="236"/>
        <v>2000</v>
      </c>
      <c r="I164" s="6">
        <v>2000</v>
      </c>
      <c r="J164" s="6">
        <v>0</v>
      </c>
      <c r="K164" s="6">
        <v>0</v>
      </c>
      <c r="L164" s="6">
        <v>0</v>
      </c>
      <c r="M164" s="6">
        <f t="shared" si="242"/>
        <v>62.5</v>
      </c>
      <c r="N164" s="6">
        <f t="shared" si="238"/>
        <v>1200</v>
      </c>
      <c r="O164" s="6">
        <f t="shared" si="223"/>
        <v>62.5</v>
      </c>
      <c r="P164" s="6">
        <f t="shared" si="239"/>
        <v>1200</v>
      </c>
      <c r="Q164" s="6" t="str">
        <f t="shared" si="224"/>
        <v>-</v>
      </c>
      <c r="R164" s="6">
        <f t="shared" si="240"/>
        <v>0</v>
      </c>
      <c r="S164" s="6" t="str">
        <f t="shared" si="225"/>
        <v>-</v>
      </c>
      <c r="T164" s="6">
        <f t="shared" si="241"/>
        <v>0</v>
      </c>
      <c r="U164" s="46"/>
    </row>
    <row r="165" spans="1:21" s="5" customFormat="1" outlineLevel="2" x14ac:dyDescent="0.25">
      <c r="A165" s="243"/>
      <c r="B165" s="244" t="s">
        <v>419</v>
      </c>
      <c r="C165" s="6">
        <f t="shared" si="237"/>
        <v>6700</v>
      </c>
      <c r="D165" s="6">
        <v>6700</v>
      </c>
      <c r="E165" s="6">
        <f t="shared" ref="E165:F165" si="245">SUM(E166:E169)</f>
        <v>0</v>
      </c>
      <c r="F165" s="6">
        <f t="shared" si="245"/>
        <v>0</v>
      </c>
      <c r="G165" s="6">
        <f t="shared" ref="G165" si="246">SUM(G166:G169)</f>
        <v>0</v>
      </c>
      <c r="H165" s="6">
        <f t="shared" si="236"/>
        <v>5700</v>
      </c>
      <c r="I165" s="6">
        <v>5700</v>
      </c>
      <c r="J165" s="6">
        <f t="shared" ref="J165:K165" si="247">SUM(J166:J169)</f>
        <v>0</v>
      </c>
      <c r="K165" s="6">
        <f t="shared" si="247"/>
        <v>0</v>
      </c>
      <c r="L165" s="6">
        <v>0</v>
      </c>
      <c r="M165" s="6">
        <f t="shared" si="242"/>
        <v>85.074626865671647</v>
      </c>
      <c r="N165" s="6">
        <f t="shared" si="238"/>
        <v>1000</v>
      </c>
      <c r="O165" s="6">
        <f>IFERROR(I165/D165*100,"-")</f>
        <v>85.074626865671647</v>
      </c>
      <c r="P165" s="6">
        <f t="shared" si="239"/>
        <v>1000</v>
      </c>
      <c r="Q165" s="6" t="str">
        <f>IFERROR(J165/E165*100,"-")</f>
        <v>-</v>
      </c>
      <c r="R165" s="6">
        <f t="shared" si="240"/>
        <v>0</v>
      </c>
      <c r="S165" s="6" t="str">
        <f>IFERROR(K165/F165*100,"-")</f>
        <v>-</v>
      </c>
      <c r="T165" s="6">
        <f t="shared" si="241"/>
        <v>0</v>
      </c>
      <c r="U165" s="46"/>
    </row>
    <row r="166" spans="1:21" s="5" customFormat="1" outlineLevel="2" x14ac:dyDescent="0.25">
      <c r="A166" s="243"/>
      <c r="B166" s="244" t="s">
        <v>420</v>
      </c>
      <c r="C166" s="6">
        <f t="shared" si="237"/>
        <v>300</v>
      </c>
      <c r="D166" s="6">
        <v>300</v>
      </c>
      <c r="E166" s="6">
        <v>0</v>
      </c>
      <c r="F166" s="6">
        <v>0</v>
      </c>
      <c r="G166" s="6">
        <v>0</v>
      </c>
      <c r="H166" s="6">
        <f t="shared" si="236"/>
        <v>0</v>
      </c>
      <c r="I166" s="6">
        <v>0</v>
      </c>
      <c r="J166" s="6">
        <v>0</v>
      </c>
      <c r="K166" s="6">
        <v>0</v>
      </c>
      <c r="L166" s="6">
        <v>0</v>
      </c>
      <c r="M166" s="6">
        <f t="shared" si="242"/>
        <v>0</v>
      </c>
      <c r="N166" s="6">
        <f t="shared" si="238"/>
        <v>300</v>
      </c>
      <c r="O166" s="6">
        <f t="shared" si="223"/>
        <v>0</v>
      </c>
      <c r="P166" s="6">
        <f t="shared" si="239"/>
        <v>300</v>
      </c>
      <c r="Q166" s="6" t="str">
        <f t="shared" si="224"/>
        <v>-</v>
      </c>
      <c r="R166" s="6">
        <f t="shared" si="240"/>
        <v>0</v>
      </c>
      <c r="S166" s="6" t="str">
        <f t="shared" si="225"/>
        <v>-</v>
      </c>
      <c r="T166" s="6">
        <f t="shared" si="241"/>
        <v>0</v>
      </c>
      <c r="U166" s="46"/>
    </row>
    <row r="167" spans="1:21" s="5" customFormat="1" outlineLevel="2" x14ac:dyDescent="0.25">
      <c r="A167" s="243"/>
      <c r="B167" s="244" t="s">
        <v>421</v>
      </c>
      <c r="C167" s="6">
        <f t="shared" si="237"/>
        <v>0</v>
      </c>
      <c r="D167" s="6">
        <v>0</v>
      </c>
      <c r="E167" s="6">
        <v>0</v>
      </c>
      <c r="F167" s="6">
        <v>0</v>
      </c>
      <c r="G167" s="6">
        <v>0</v>
      </c>
      <c r="H167" s="6">
        <f t="shared" si="236"/>
        <v>0</v>
      </c>
      <c r="I167" s="6">
        <v>0</v>
      </c>
      <c r="J167" s="6">
        <v>0</v>
      </c>
      <c r="K167" s="6">
        <v>0</v>
      </c>
      <c r="L167" s="6">
        <v>0</v>
      </c>
      <c r="M167" s="6" t="str">
        <f t="shared" si="242"/>
        <v>-</v>
      </c>
      <c r="N167" s="6">
        <f t="shared" si="238"/>
        <v>0</v>
      </c>
      <c r="O167" s="6" t="str">
        <f t="shared" si="223"/>
        <v>-</v>
      </c>
      <c r="P167" s="6">
        <f t="shared" si="239"/>
        <v>0</v>
      </c>
      <c r="Q167" s="6" t="str">
        <f t="shared" si="224"/>
        <v>-</v>
      </c>
      <c r="R167" s="6">
        <f t="shared" si="240"/>
        <v>0</v>
      </c>
      <c r="S167" s="6" t="str">
        <f t="shared" si="225"/>
        <v>-</v>
      </c>
      <c r="T167" s="6">
        <f t="shared" si="241"/>
        <v>0</v>
      </c>
      <c r="U167" s="46"/>
    </row>
    <row r="168" spans="1:21" s="5" customFormat="1" ht="33.75" customHeight="1" outlineLevel="2" x14ac:dyDescent="0.25">
      <c r="A168" s="243"/>
      <c r="B168" s="244" t="s">
        <v>422</v>
      </c>
      <c r="C168" s="6">
        <f t="shared" si="237"/>
        <v>250</v>
      </c>
      <c r="D168" s="6">
        <v>250</v>
      </c>
      <c r="E168" s="6">
        <v>0</v>
      </c>
      <c r="F168" s="6">
        <v>0</v>
      </c>
      <c r="G168" s="6">
        <v>0</v>
      </c>
      <c r="H168" s="6">
        <f t="shared" si="236"/>
        <v>100</v>
      </c>
      <c r="I168" s="6">
        <v>100</v>
      </c>
      <c r="J168" s="6">
        <v>0</v>
      </c>
      <c r="K168" s="6">
        <v>0</v>
      </c>
      <c r="L168" s="6">
        <v>0</v>
      </c>
      <c r="M168" s="6">
        <f t="shared" si="242"/>
        <v>40</v>
      </c>
      <c r="N168" s="6">
        <f t="shared" si="238"/>
        <v>150</v>
      </c>
      <c r="O168" s="6">
        <f t="shared" si="223"/>
        <v>40</v>
      </c>
      <c r="P168" s="6">
        <f t="shared" si="239"/>
        <v>150</v>
      </c>
      <c r="Q168" s="6" t="str">
        <f t="shared" si="224"/>
        <v>-</v>
      </c>
      <c r="R168" s="6">
        <f t="shared" si="240"/>
        <v>0</v>
      </c>
      <c r="S168" s="6" t="str">
        <f t="shared" si="225"/>
        <v>-</v>
      </c>
      <c r="T168" s="6">
        <f t="shared" si="241"/>
        <v>0</v>
      </c>
      <c r="U168" s="46"/>
    </row>
    <row r="169" spans="1:21" s="5" customFormat="1" ht="36" customHeight="1" outlineLevel="2" x14ac:dyDescent="0.25">
      <c r="A169" s="245"/>
      <c r="B169" s="244" t="s">
        <v>423</v>
      </c>
      <c r="C169" s="6">
        <f t="shared" si="237"/>
        <v>1850</v>
      </c>
      <c r="D169" s="6">
        <v>1850</v>
      </c>
      <c r="E169" s="6">
        <v>0</v>
      </c>
      <c r="F169" s="6">
        <v>0</v>
      </c>
      <c r="G169" s="6">
        <v>0</v>
      </c>
      <c r="H169" s="6">
        <f t="shared" si="236"/>
        <v>1350</v>
      </c>
      <c r="I169" s="6">
        <v>1350</v>
      </c>
      <c r="J169" s="6">
        <v>0</v>
      </c>
      <c r="K169" s="6">
        <v>0</v>
      </c>
      <c r="L169" s="6">
        <v>0</v>
      </c>
      <c r="M169" s="6">
        <f t="shared" si="242"/>
        <v>72.972972972972968</v>
      </c>
      <c r="N169" s="6">
        <f t="shared" si="238"/>
        <v>500</v>
      </c>
      <c r="O169" s="6">
        <f t="shared" si="223"/>
        <v>72.972972972972968</v>
      </c>
      <c r="P169" s="6">
        <f t="shared" si="239"/>
        <v>500</v>
      </c>
      <c r="Q169" s="6" t="str">
        <f t="shared" si="224"/>
        <v>-</v>
      </c>
      <c r="R169" s="6">
        <f t="shared" si="240"/>
        <v>0</v>
      </c>
      <c r="S169" s="6" t="str">
        <f t="shared" si="225"/>
        <v>-</v>
      </c>
      <c r="T169" s="6">
        <f t="shared" si="241"/>
        <v>0</v>
      </c>
      <c r="U169" s="46"/>
    </row>
    <row r="170" spans="1:21" s="5" customFormat="1" ht="87" customHeight="1" outlineLevel="1" x14ac:dyDescent="0.25">
      <c r="A170" s="53"/>
      <c r="B170" s="16" t="s">
        <v>810</v>
      </c>
      <c r="C170" s="6">
        <f t="shared" si="237"/>
        <v>45</v>
      </c>
      <c r="D170" s="6">
        <v>45</v>
      </c>
      <c r="E170" s="6">
        <v>0</v>
      </c>
      <c r="F170" s="6">
        <v>0</v>
      </c>
      <c r="G170" s="6">
        <v>0</v>
      </c>
      <c r="H170" s="6">
        <f>SUM(I170:L170)</f>
        <v>45</v>
      </c>
      <c r="I170" s="6">
        <v>45</v>
      </c>
      <c r="J170" s="6">
        <v>0</v>
      </c>
      <c r="K170" s="6">
        <v>0</v>
      </c>
      <c r="L170" s="6">
        <v>0</v>
      </c>
      <c r="M170" s="6">
        <f t="shared" si="242"/>
        <v>100</v>
      </c>
      <c r="N170" s="6">
        <f t="shared" si="238"/>
        <v>0</v>
      </c>
      <c r="O170" s="6">
        <f t="shared" si="223"/>
        <v>100</v>
      </c>
      <c r="P170" s="6">
        <f t="shared" si="239"/>
        <v>0</v>
      </c>
      <c r="Q170" s="6" t="str">
        <f t="shared" si="224"/>
        <v>-</v>
      </c>
      <c r="R170" s="6">
        <f t="shared" si="240"/>
        <v>0</v>
      </c>
      <c r="S170" s="6" t="str">
        <f t="shared" si="225"/>
        <v>-</v>
      </c>
      <c r="T170" s="6">
        <f t="shared" si="241"/>
        <v>0</v>
      </c>
      <c r="U170" s="46" t="s">
        <v>882</v>
      </c>
    </row>
    <row r="171" spans="1:21" s="3" customFormat="1" ht="62.25" customHeight="1" x14ac:dyDescent="0.25">
      <c r="A171" s="7">
        <v>10</v>
      </c>
      <c r="B171" s="1" t="s">
        <v>118</v>
      </c>
      <c r="C171" s="2">
        <f>SUM(D171:F171)</f>
        <v>2234.4</v>
      </c>
      <c r="D171" s="2">
        <f>D172+D175</f>
        <v>100</v>
      </c>
      <c r="E171" s="2">
        <f t="shared" ref="E171:F171" si="248">E172+E175</f>
        <v>2134.4</v>
      </c>
      <c r="F171" s="2">
        <f t="shared" si="248"/>
        <v>0</v>
      </c>
      <c r="G171" s="2">
        <f t="shared" ref="G171" si="249">SUM(G172:G176)</f>
        <v>0</v>
      </c>
      <c r="H171" s="2">
        <f>SUM(I171:K171)</f>
        <v>1709.3</v>
      </c>
      <c r="I171" s="2">
        <f>I172+I175</f>
        <v>100</v>
      </c>
      <c r="J171" s="2">
        <f t="shared" ref="J171:L171" si="250">J172+J175</f>
        <v>1609.3</v>
      </c>
      <c r="K171" s="2">
        <f t="shared" si="250"/>
        <v>0</v>
      </c>
      <c r="L171" s="2">
        <f t="shared" si="250"/>
        <v>0</v>
      </c>
      <c r="M171" s="2">
        <f t="shared" si="242"/>
        <v>76.499283924095948</v>
      </c>
      <c r="N171" s="2">
        <f t="shared" si="238"/>
        <v>525.10000000000014</v>
      </c>
      <c r="O171" s="2">
        <f t="shared" si="223"/>
        <v>100</v>
      </c>
      <c r="P171" s="2">
        <f t="shared" si="239"/>
        <v>0</v>
      </c>
      <c r="Q171" s="2">
        <f t="shared" si="224"/>
        <v>75.398238380809588</v>
      </c>
      <c r="R171" s="2">
        <f t="shared" si="240"/>
        <v>525.10000000000014</v>
      </c>
      <c r="S171" s="2" t="str">
        <f t="shared" si="225"/>
        <v>-</v>
      </c>
      <c r="T171" s="2">
        <f t="shared" si="241"/>
        <v>0</v>
      </c>
      <c r="U171" s="54"/>
    </row>
    <row r="172" spans="1:21" s="5" customFormat="1" ht="81" outlineLevel="1" x14ac:dyDescent="0.25">
      <c r="A172" s="53"/>
      <c r="B172" s="14" t="s">
        <v>686</v>
      </c>
      <c r="C172" s="318">
        <f t="shared" si="237"/>
        <v>2134.4</v>
      </c>
      <c r="D172" s="318">
        <f>D173+D174</f>
        <v>0</v>
      </c>
      <c r="E172" s="318">
        <f>E173+E174</f>
        <v>2134.4</v>
      </c>
      <c r="F172" s="318">
        <f>F173+F174</f>
        <v>0</v>
      </c>
      <c r="G172" s="318">
        <v>0</v>
      </c>
      <c r="H172" s="318">
        <f t="shared" ref="H172:H213" si="251">SUM(I172:K172)</f>
        <v>1609.3</v>
      </c>
      <c r="I172" s="318">
        <f>I173+I174</f>
        <v>0</v>
      </c>
      <c r="J172" s="318">
        <f>J173+J174</f>
        <v>1609.3</v>
      </c>
      <c r="K172" s="318">
        <f>K173+K174</f>
        <v>0</v>
      </c>
      <c r="L172" s="318">
        <v>0</v>
      </c>
      <c r="M172" s="6">
        <f t="shared" si="242"/>
        <v>75.398238380809588</v>
      </c>
      <c r="N172" s="6">
        <f t="shared" si="238"/>
        <v>525.10000000000014</v>
      </c>
      <c r="O172" s="6" t="str">
        <f t="shared" si="223"/>
        <v>-</v>
      </c>
      <c r="P172" s="6">
        <f t="shared" si="239"/>
        <v>0</v>
      </c>
      <c r="Q172" s="6">
        <f t="shared" si="224"/>
        <v>75.398238380809588</v>
      </c>
      <c r="R172" s="6">
        <f t="shared" si="240"/>
        <v>525.10000000000014</v>
      </c>
      <c r="S172" s="6" t="str">
        <f t="shared" si="225"/>
        <v>-</v>
      </c>
      <c r="T172" s="6">
        <f t="shared" si="241"/>
        <v>0</v>
      </c>
      <c r="U172" s="56" t="s">
        <v>687</v>
      </c>
    </row>
    <row r="173" spans="1:21" s="5" customFormat="1" ht="87.75" customHeight="1" outlineLevel="2" x14ac:dyDescent="0.25">
      <c r="A173" s="52"/>
      <c r="B173" s="14" t="s">
        <v>287</v>
      </c>
      <c r="C173" s="318">
        <f t="shared" si="237"/>
        <v>800</v>
      </c>
      <c r="D173" s="318">
        <v>0</v>
      </c>
      <c r="E173" s="318">
        <v>800</v>
      </c>
      <c r="F173" s="318">
        <v>0</v>
      </c>
      <c r="G173" s="318">
        <v>0</v>
      </c>
      <c r="H173" s="318">
        <f t="shared" si="251"/>
        <v>300</v>
      </c>
      <c r="I173" s="318">
        <v>0</v>
      </c>
      <c r="J173" s="318">
        <v>300</v>
      </c>
      <c r="K173" s="318">
        <v>0</v>
      </c>
      <c r="L173" s="318">
        <v>0</v>
      </c>
      <c r="M173" s="6">
        <f t="shared" si="242"/>
        <v>37.5</v>
      </c>
      <c r="N173" s="6">
        <f t="shared" si="238"/>
        <v>500</v>
      </c>
      <c r="O173" s="6" t="str">
        <f t="shared" si="223"/>
        <v>-</v>
      </c>
      <c r="P173" s="6">
        <f t="shared" si="239"/>
        <v>0</v>
      </c>
      <c r="Q173" s="6">
        <f t="shared" si="224"/>
        <v>37.5</v>
      </c>
      <c r="R173" s="6">
        <f t="shared" si="240"/>
        <v>500</v>
      </c>
      <c r="S173" s="6" t="str">
        <f t="shared" si="225"/>
        <v>-</v>
      </c>
      <c r="T173" s="6">
        <f t="shared" si="241"/>
        <v>0</v>
      </c>
      <c r="U173" s="55"/>
    </row>
    <row r="174" spans="1:21" s="5" customFormat="1" ht="111" customHeight="1" outlineLevel="2" x14ac:dyDescent="0.25">
      <c r="A174" s="53"/>
      <c r="B174" s="14" t="s">
        <v>520</v>
      </c>
      <c r="C174" s="318">
        <f t="shared" si="237"/>
        <v>1334.4</v>
      </c>
      <c r="D174" s="318">
        <v>0</v>
      </c>
      <c r="E174" s="318">
        <v>1334.4</v>
      </c>
      <c r="F174" s="318">
        <v>0</v>
      </c>
      <c r="G174" s="318">
        <v>0</v>
      </c>
      <c r="H174" s="318">
        <f t="shared" si="251"/>
        <v>1309.3</v>
      </c>
      <c r="I174" s="318">
        <v>0</v>
      </c>
      <c r="J174" s="318">
        <v>1309.3</v>
      </c>
      <c r="K174" s="318">
        <v>0</v>
      </c>
      <c r="L174" s="318">
        <v>0</v>
      </c>
      <c r="M174" s="6">
        <f t="shared" si="242"/>
        <v>98.119004796163054</v>
      </c>
      <c r="N174" s="6">
        <f t="shared" si="238"/>
        <v>25.100000000000136</v>
      </c>
      <c r="O174" s="6" t="str">
        <f t="shared" si="223"/>
        <v>-</v>
      </c>
      <c r="P174" s="6">
        <f t="shared" si="239"/>
        <v>0</v>
      </c>
      <c r="Q174" s="6">
        <f t="shared" si="224"/>
        <v>98.119004796163054</v>
      </c>
      <c r="R174" s="6">
        <f t="shared" si="240"/>
        <v>25.100000000000136</v>
      </c>
      <c r="S174" s="6" t="str">
        <f t="shared" si="225"/>
        <v>-</v>
      </c>
      <c r="T174" s="6">
        <f t="shared" si="241"/>
        <v>0</v>
      </c>
      <c r="U174" s="46"/>
    </row>
    <row r="175" spans="1:21" s="5" customFormat="1" ht="54" outlineLevel="1" x14ac:dyDescent="0.25">
      <c r="A175" s="52"/>
      <c r="B175" s="14" t="s">
        <v>685</v>
      </c>
      <c r="C175" s="318">
        <f>SUM(D175:F175)</f>
        <v>100</v>
      </c>
      <c r="D175" s="318">
        <f>D176+D177</f>
        <v>100</v>
      </c>
      <c r="E175" s="318">
        <f t="shared" ref="E175:F175" si="252">E176+E177</f>
        <v>0</v>
      </c>
      <c r="F175" s="318">
        <f t="shared" si="252"/>
        <v>0</v>
      </c>
      <c r="G175" s="318">
        <v>0</v>
      </c>
      <c r="H175" s="318">
        <f t="shared" si="251"/>
        <v>100</v>
      </c>
      <c r="I175" s="318">
        <f>I176+I177</f>
        <v>100</v>
      </c>
      <c r="J175" s="318">
        <f t="shared" ref="J175:K175" si="253">J176+J177</f>
        <v>0</v>
      </c>
      <c r="K175" s="318">
        <f t="shared" si="253"/>
        <v>0</v>
      </c>
      <c r="L175" s="318">
        <v>0</v>
      </c>
      <c r="M175" s="6">
        <f>IFERROR(H175/C175*100,"-")</f>
        <v>100</v>
      </c>
      <c r="N175" s="6">
        <f>C175-H175</f>
        <v>0</v>
      </c>
      <c r="O175" s="6">
        <f>IFERROR(I175/D175*100,"-")</f>
        <v>100</v>
      </c>
      <c r="P175" s="6">
        <f>D175-I175</f>
        <v>0</v>
      </c>
      <c r="Q175" s="6" t="str">
        <f t="shared" si="224"/>
        <v>-</v>
      </c>
      <c r="R175" s="6">
        <f t="shared" si="240"/>
        <v>0</v>
      </c>
      <c r="S175" s="6" t="str">
        <f t="shared" si="225"/>
        <v>-</v>
      </c>
      <c r="T175" s="6">
        <f t="shared" si="241"/>
        <v>0</v>
      </c>
      <c r="U175" s="46"/>
    </row>
    <row r="176" spans="1:21" s="5" customFormat="1" ht="29.25" customHeight="1" outlineLevel="2" x14ac:dyDescent="0.25">
      <c r="A176" s="52"/>
      <c r="B176" s="14" t="s">
        <v>521</v>
      </c>
      <c r="C176" s="318">
        <f>SUM(D176:F176)</f>
        <v>50</v>
      </c>
      <c r="D176" s="318">
        <v>50</v>
      </c>
      <c r="E176" s="318">
        <v>0</v>
      </c>
      <c r="F176" s="318">
        <v>0</v>
      </c>
      <c r="G176" s="318"/>
      <c r="H176" s="318">
        <f t="shared" si="251"/>
        <v>50</v>
      </c>
      <c r="I176" s="318">
        <v>50</v>
      </c>
      <c r="J176" s="318">
        <v>0</v>
      </c>
      <c r="K176" s="318">
        <v>0</v>
      </c>
      <c r="L176" s="318"/>
      <c r="M176" s="6">
        <f>IFERROR(H176/C176*100,"-")</f>
        <v>100</v>
      </c>
      <c r="N176" s="6">
        <f>C176-H176</f>
        <v>0</v>
      </c>
      <c r="O176" s="6">
        <f>IFERROR(I176/D176*100,"-")</f>
        <v>100</v>
      </c>
      <c r="P176" s="6">
        <f>D176-I176</f>
        <v>0</v>
      </c>
      <c r="Q176" s="6" t="str">
        <f t="shared" si="224"/>
        <v>-</v>
      </c>
      <c r="R176" s="6">
        <f t="shared" si="240"/>
        <v>0</v>
      </c>
      <c r="S176" s="6" t="str">
        <f t="shared" si="225"/>
        <v>-</v>
      </c>
      <c r="T176" s="6">
        <f t="shared" si="241"/>
        <v>0</v>
      </c>
      <c r="U176" s="46"/>
    </row>
    <row r="177" spans="1:21" s="5" customFormat="1" ht="32.25" customHeight="1" outlineLevel="2" x14ac:dyDescent="0.25">
      <c r="A177" s="52"/>
      <c r="B177" s="14" t="s">
        <v>522</v>
      </c>
      <c r="C177" s="318">
        <f>SUM(D177:F177)</f>
        <v>50</v>
      </c>
      <c r="D177" s="318">
        <v>50</v>
      </c>
      <c r="E177" s="318">
        <v>0</v>
      </c>
      <c r="F177" s="318">
        <v>0</v>
      </c>
      <c r="G177" s="318"/>
      <c r="H177" s="318">
        <f t="shared" si="251"/>
        <v>50</v>
      </c>
      <c r="I177" s="318">
        <v>50</v>
      </c>
      <c r="J177" s="318">
        <v>0</v>
      </c>
      <c r="K177" s="318">
        <v>0</v>
      </c>
      <c r="L177" s="318"/>
      <c r="M177" s="6">
        <f>IFERROR(H177/C177*100,"-")</f>
        <v>100</v>
      </c>
      <c r="N177" s="6">
        <f>C177-H177</f>
        <v>0</v>
      </c>
      <c r="O177" s="6">
        <f>IFERROR(I177/D177*100,"-")</f>
        <v>100</v>
      </c>
      <c r="P177" s="6">
        <f>D177-I177</f>
        <v>0</v>
      </c>
      <c r="Q177" s="6" t="str">
        <f t="shared" si="224"/>
        <v>-</v>
      </c>
      <c r="R177" s="6">
        <f t="shared" si="240"/>
        <v>0</v>
      </c>
      <c r="S177" s="6" t="str">
        <f t="shared" si="225"/>
        <v>-</v>
      </c>
      <c r="T177" s="6">
        <f t="shared" si="241"/>
        <v>0</v>
      </c>
      <c r="U177" s="46"/>
    </row>
    <row r="178" spans="1:21" s="3" customFormat="1" ht="45.75" customHeight="1" x14ac:dyDescent="0.25">
      <c r="A178" s="7">
        <v>11</v>
      </c>
      <c r="B178" s="1" t="s">
        <v>188</v>
      </c>
      <c r="C178" s="2">
        <f t="shared" si="237"/>
        <v>382998.46</v>
      </c>
      <c r="D178" s="2">
        <f>D179+D189+D193</f>
        <v>66874.100000000006</v>
      </c>
      <c r="E178" s="2">
        <f>E179+E189+E193</f>
        <v>315893.54000000004</v>
      </c>
      <c r="F178" s="2">
        <f>F179+F189+F193</f>
        <v>230.82</v>
      </c>
      <c r="G178" s="2">
        <f>G179+G189+G193</f>
        <v>0</v>
      </c>
      <c r="H178" s="2">
        <f t="shared" si="251"/>
        <v>167495.42000000001</v>
      </c>
      <c r="I178" s="2">
        <f>I179+I189+I193</f>
        <v>24503.35</v>
      </c>
      <c r="J178" s="2">
        <f>J179+J189+J193</f>
        <v>142916.62</v>
      </c>
      <c r="K178" s="2">
        <f>K179+K189+K193</f>
        <v>75.45</v>
      </c>
      <c r="L178" s="2">
        <f>L179+L189+L193</f>
        <v>0</v>
      </c>
      <c r="M178" s="2">
        <f t="shared" si="242"/>
        <v>43.732661483808577</v>
      </c>
      <c r="N178" s="2">
        <f t="shared" si="238"/>
        <v>215503.04</v>
      </c>
      <c r="O178" s="2">
        <f t="shared" si="223"/>
        <v>36.641016477231091</v>
      </c>
      <c r="P178" s="2">
        <f t="shared" si="239"/>
        <v>42370.750000000007</v>
      </c>
      <c r="Q178" s="2">
        <f t="shared" si="224"/>
        <v>45.242020460437395</v>
      </c>
      <c r="R178" s="2">
        <f t="shared" si="240"/>
        <v>172976.92000000004</v>
      </c>
      <c r="S178" s="2">
        <f t="shared" si="225"/>
        <v>32.687808682089944</v>
      </c>
      <c r="T178" s="2">
        <f t="shared" si="241"/>
        <v>155.37</v>
      </c>
      <c r="U178" s="51"/>
    </row>
    <row r="179" spans="1:21" s="139" customFormat="1" ht="38.25" outlineLevel="1" x14ac:dyDescent="0.25">
      <c r="A179" s="198"/>
      <c r="B179" s="192" t="s">
        <v>450</v>
      </c>
      <c r="C179" s="112">
        <f t="shared" si="237"/>
        <v>371941.56000000006</v>
      </c>
      <c r="D179" s="112">
        <f>D180+D184+D188</f>
        <v>63427.15</v>
      </c>
      <c r="E179" s="112">
        <f t="shared" ref="E179:F179" si="254">E180+E184+E188</f>
        <v>308514.41000000003</v>
      </c>
      <c r="F179" s="112">
        <f t="shared" si="254"/>
        <v>0</v>
      </c>
      <c r="G179" s="112">
        <f>SUM(G180:G187)</f>
        <v>0</v>
      </c>
      <c r="H179" s="134">
        <f t="shared" si="251"/>
        <v>162880.28</v>
      </c>
      <c r="I179" s="112">
        <f>I180+I184+I188</f>
        <v>22286.559999999998</v>
      </c>
      <c r="J179" s="112">
        <f t="shared" ref="J179:K179" si="255">J180+J184+J188</f>
        <v>140593.72</v>
      </c>
      <c r="K179" s="112">
        <f t="shared" si="255"/>
        <v>0</v>
      </c>
      <c r="L179" s="134">
        <f>SUM(L180:L187)</f>
        <v>0</v>
      </c>
      <c r="M179" s="134">
        <f t="shared" si="242"/>
        <v>43.791901071770518</v>
      </c>
      <c r="N179" s="134">
        <f t="shared" si="238"/>
        <v>209061.28000000006</v>
      </c>
      <c r="O179" s="134">
        <f t="shared" si="223"/>
        <v>35.137255891207467</v>
      </c>
      <c r="P179" s="134">
        <f t="shared" si="239"/>
        <v>41140.590000000004</v>
      </c>
      <c r="Q179" s="134">
        <f t="shared" si="224"/>
        <v>45.57120038574535</v>
      </c>
      <c r="R179" s="134">
        <f t="shared" si="240"/>
        <v>167920.69000000003</v>
      </c>
      <c r="S179" s="134" t="str">
        <f t="shared" si="225"/>
        <v>-</v>
      </c>
      <c r="T179" s="134">
        <f t="shared" si="241"/>
        <v>0</v>
      </c>
      <c r="U179" s="46"/>
    </row>
    <row r="180" spans="1:21" s="5" customFormat="1" ht="25.5" outlineLevel="2" x14ac:dyDescent="0.25">
      <c r="A180" s="198"/>
      <c r="B180" s="90" t="s">
        <v>760</v>
      </c>
      <c r="C180" s="6">
        <f t="shared" si="237"/>
        <v>331592.41000000003</v>
      </c>
      <c r="D180" s="6">
        <f>D181+D182+D183</f>
        <v>49088.9</v>
      </c>
      <c r="E180" s="6">
        <f t="shared" ref="E180:F180" si="256">E181+E182+E183</f>
        <v>282503.51</v>
      </c>
      <c r="F180" s="6">
        <f t="shared" si="256"/>
        <v>0</v>
      </c>
      <c r="G180" s="6">
        <v>0</v>
      </c>
      <c r="H180" s="6">
        <f t="shared" si="251"/>
        <v>138511.57999999999</v>
      </c>
      <c r="I180" s="6">
        <f>I181+I182+I183</f>
        <v>14766.06</v>
      </c>
      <c r="J180" s="6">
        <f t="shared" ref="J180:K180" si="257">J181+J182+J183</f>
        <v>123745.51999999999</v>
      </c>
      <c r="K180" s="6">
        <f t="shared" si="257"/>
        <v>0</v>
      </c>
      <c r="L180" s="6">
        <v>0</v>
      </c>
      <c r="M180" s="6">
        <f t="shared" ref="M180" si="258">IFERROR(H180/C180*100,"-")</f>
        <v>41.771637656000621</v>
      </c>
      <c r="N180" s="6">
        <f t="shared" si="238"/>
        <v>193080.83000000005</v>
      </c>
      <c r="O180" s="6">
        <f t="shared" ref="O180" si="259">IFERROR(I180/D180*100,"-")</f>
        <v>30.080242172874112</v>
      </c>
      <c r="P180" s="6">
        <f t="shared" si="239"/>
        <v>34322.840000000004</v>
      </c>
      <c r="Q180" s="6">
        <f t="shared" ref="Q180" si="260">IFERROR(J180/E180*100,"-")</f>
        <v>43.803179648989129</v>
      </c>
      <c r="R180" s="6">
        <f t="shared" si="240"/>
        <v>158757.99000000002</v>
      </c>
      <c r="S180" s="6"/>
      <c r="T180" s="6">
        <f t="shared" si="241"/>
        <v>0</v>
      </c>
      <c r="U180" s="46"/>
    </row>
    <row r="181" spans="1:21" s="5" customFormat="1" ht="58.5" customHeight="1" outlineLevel="3" x14ac:dyDescent="0.25">
      <c r="A181" s="143"/>
      <c r="B181" s="90" t="s">
        <v>451</v>
      </c>
      <c r="C181" s="6">
        <f t="shared" si="237"/>
        <v>84789.759999999995</v>
      </c>
      <c r="D181" s="6">
        <v>12089.95</v>
      </c>
      <c r="E181" s="6">
        <v>72699.81</v>
      </c>
      <c r="F181" s="6">
        <v>0</v>
      </c>
      <c r="G181" s="6">
        <v>0</v>
      </c>
      <c r="H181" s="6">
        <f t="shared" si="251"/>
        <v>50369.74</v>
      </c>
      <c r="I181" s="6">
        <v>5540.67</v>
      </c>
      <c r="J181" s="6">
        <v>44829.07</v>
      </c>
      <c r="K181" s="6">
        <v>0</v>
      </c>
      <c r="L181" s="6">
        <v>0</v>
      </c>
      <c r="M181" s="6">
        <f t="shared" ref="M181:M244" si="261">IFERROR(H181/C181*100,"-")</f>
        <v>59.405451790404882</v>
      </c>
      <c r="N181" s="6">
        <f t="shared" si="238"/>
        <v>34420.019999999997</v>
      </c>
      <c r="O181" s="6">
        <f t="shared" ref="O181:O244" si="262">IFERROR(I181/D181*100,"-")</f>
        <v>45.828725511685327</v>
      </c>
      <c r="P181" s="6">
        <f t="shared" si="239"/>
        <v>6549.2800000000007</v>
      </c>
      <c r="Q181" s="6">
        <f t="shared" ref="Q181:Q244" si="263">IFERROR(J181/E181*100,"-")</f>
        <v>61.663256066281335</v>
      </c>
      <c r="R181" s="6">
        <f t="shared" si="240"/>
        <v>27870.739999999998</v>
      </c>
      <c r="S181" s="6" t="str">
        <f t="shared" ref="S181:S244" si="264">IFERROR(K181/F181*100,"-")</f>
        <v>-</v>
      </c>
      <c r="T181" s="6">
        <f t="shared" si="241"/>
        <v>0</v>
      </c>
      <c r="U181" s="46" t="s">
        <v>893</v>
      </c>
    </row>
    <row r="182" spans="1:21" s="5" customFormat="1" ht="24.75" customHeight="1" outlineLevel="3" x14ac:dyDescent="0.25">
      <c r="A182" s="143"/>
      <c r="B182" s="90" t="s">
        <v>106</v>
      </c>
      <c r="C182" s="6">
        <f t="shared" si="237"/>
        <v>237202.65000000002</v>
      </c>
      <c r="D182" s="6">
        <v>27398.95</v>
      </c>
      <c r="E182" s="6">
        <v>209803.7</v>
      </c>
      <c r="F182" s="6">
        <v>0</v>
      </c>
      <c r="G182" s="6">
        <v>0</v>
      </c>
      <c r="H182" s="6">
        <f t="shared" si="251"/>
        <v>87684.94</v>
      </c>
      <c r="I182" s="6">
        <v>8768.49</v>
      </c>
      <c r="J182" s="6">
        <v>78916.45</v>
      </c>
      <c r="K182" s="6">
        <v>0</v>
      </c>
      <c r="L182" s="6">
        <v>0</v>
      </c>
      <c r="M182" s="6">
        <f t="shared" si="261"/>
        <v>36.966256489967542</v>
      </c>
      <c r="N182" s="6">
        <f t="shared" si="238"/>
        <v>149517.71000000002</v>
      </c>
      <c r="O182" s="6">
        <f t="shared" si="262"/>
        <v>32.003014714067504</v>
      </c>
      <c r="P182" s="6">
        <f t="shared" si="239"/>
        <v>18630.46</v>
      </c>
      <c r="Q182" s="6">
        <f t="shared" si="263"/>
        <v>37.614422433922755</v>
      </c>
      <c r="R182" s="6">
        <f t="shared" si="240"/>
        <v>130887.25000000001</v>
      </c>
      <c r="S182" s="6" t="str">
        <f t="shared" si="264"/>
        <v>-</v>
      </c>
      <c r="T182" s="6">
        <f t="shared" si="241"/>
        <v>0</v>
      </c>
      <c r="U182" s="46"/>
    </row>
    <row r="183" spans="1:21" s="5" customFormat="1" ht="30.75" customHeight="1" outlineLevel="3" x14ac:dyDescent="0.25">
      <c r="A183" s="143"/>
      <c r="B183" s="90" t="s">
        <v>452</v>
      </c>
      <c r="C183" s="6">
        <f t="shared" si="237"/>
        <v>9600</v>
      </c>
      <c r="D183" s="6">
        <v>9600</v>
      </c>
      <c r="E183" s="6">
        <v>0</v>
      </c>
      <c r="F183" s="6">
        <v>0</v>
      </c>
      <c r="G183" s="6">
        <v>0</v>
      </c>
      <c r="H183" s="6">
        <f t="shared" si="251"/>
        <v>456.9</v>
      </c>
      <c r="I183" s="6">
        <v>456.9</v>
      </c>
      <c r="J183" s="6">
        <v>0</v>
      </c>
      <c r="K183" s="6">
        <v>0</v>
      </c>
      <c r="L183" s="6">
        <v>0</v>
      </c>
      <c r="M183" s="6">
        <f t="shared" si="261"/>
        <v>4.7593749999999995</v>
      </c>
      <c r="N183" s="6">
        <f t="shared" si="238"/>
        <v>9143.1</v>
      </c>
      <c r="O183" s="6">
        <f t="shared" si="262"/>
        <v>4.7593749999999995</v>
      </c>
      <c r="P183" s="6">
        <f t="shared" si="239"/>
        <v>9143.1</v>
      </c>
      <c r="Q183" s="6" t="str">
        <f t="shared" si="263"/>
        <v>-</v>
      </c>
      <c r="R183" s="6">
        <f t="shared" si="240"/>
        <v>0</v>
      </c>
      <c r="S183" s="6" t="str">
        <f t="shared" si="264"/>
        <v>-</v>
      </c>
      <c r="T183" s="6">
        <f t="shared" si="241"/>
        <v>0</v>
      </c>
      <c r="U183" s="46" t="s">
        <v>761</v>
      </c>
    </row>
    <row r="184" spans="1:21" s="5" customFormat="1" ht="63.75" outlineLevel="2" x14ac:dyDescent="0.25">
      <c r="A184" s="143"/>
      <c r="B184" s="90" t="s">
        <v>762</v>
      </c>
      <c r="C184" s="6">
        <f t="shared" si="237"/>
        <v>39449.85</v>
      </c>
      <c r="D184" s="6">
        <f>SUM(D185:D187)</f>
        <v>14239.35</v>
      </c>
      <c r="E184" s="6">
        <f t="shared" ref="E184:F184" si="265">SUM(E185:E187)</f>
        <v>25210.5</v>
      </c>
      <c r="F184" s="6">
        <f t="shared" si="265"/>
        <v>0</v>
      </c>
      <c r="G184" s="6">
        <v>0</v>
      </c>
      <c r="H184" s="6">
        <f t="shared" si="251"/>
        <v>24368.7</v>
      </c>
      <c r="I184" s="6">
        <f>SUM(I185:I187)</f>
        <v>7520.5</v>
      </c>
      <c r="J184" s="6">
        <f>SUM(J185:J187)</f>
        <v>16848.2</v>
      </c>
      <c r="K184" s="6">
        <f t="shared" ref="K184" si="266">SUM(K185:K187)</f>
        <v>0</v>
      </c>
      <c r="L184" s="6">
        <v>0</v>
      </c>
      <c r="M184" s="6">
        <f t="shared" ref="M184:M186" si="267">IFERROR(H184/C184*100,"-")</f>
        <v>61.771337533602789</v>
      </c>
      <c r="N184" s="6">
        <f t="shared" ref="N184:N186" si="268">C184-H184</f>
        <v>15081.149999999998</v>
      </c>
      <c r="O184" s="6">
        <f t="shared" ref="O184:O186" si="269">IFERROR(I184/D184*100,"-")</f>
        <v>52.814910792978608</v>
      </c>
      <c r="P184" s="6">
        <f t="shared" ref="P184:P186" si="270">D184-I184</f>
        <v>6718.85</v>
      </c>
      <c r="Q184" s="6">
        <f t="shared" ref="Q184:Q186" si="271">IFERROR(J184/E184*100,"-")</f>
        <v>66.830090636837824</v>
      </c>
      <c r="R184" s="6">
        <f t="shared" ref="R184:R186" si="272">E184-J184</f>
        <v>8362.2999999999993</v>
      </c>
      <c r="S184" s="6" t="str">
        <f t="shared" ref="S184:S186" si="273">IFERROR(K184/F184*100,"-")</f>
        <v>-</v>
      </c>
      <c r="T184" s="6">
        <f t="shared" ref="T184:T186" si="274">F184-K184</f>
        <v>0</v>
      </c>
      <c r="U184" s="46"/>
    </row>
    <row r="185" spans="1:21" s="5" customFormat="1" ht="24" customHeight="1" outlineLevel="3" x14ac:dyDescent="0.25">
      <c r="A185" s="143"/>
      <c r="B185" s="90" t="s">
        <v>453</v>
      </c>
      <c r="C185" s="6">
        <f t="shared" si="237"/>
        <v>31513.13</v>
      </c>
      <c r="D185" s="6">
        <v>6302.63</v>
      </c>
      <c r="E185" s="6">
        <v>25210.5</v>
      </c>
      <c r="F185" s="6">
        <v>0</v>
      </c>
      <c r="G185" s="6">
        <v>0</v>
      </c>
      <c r="H185" s="6">
        <f t="shared" si="251"/>
        <v>21060.300000000003</v>
      </c>
      <c r="I185" s="6">
        <v>4212.1000000000004</v>
      </c>
      <c r="J185" s="6">
        <v>16848.2</v>
      </c>
      <c r="K185" s="6">
        <v>0</v>
      </c>
      <c r="L185" s="6">
        <v>0</v>
      </c>
      <c r="M185" s="6">
        <f t="shared" si="267"/>
        <v>66.830238697330287</v>
      </c>
      <c r="N185" s="6">
        <f t="shared" si="268"/>
        <v>10452.829999999998</v>
      </c>
      <c r="O185" s="6">
        <f t="shared" si="269"/>
        <v>66.830830938830303</v>
      </c>
      <c r="P185" s="6">
        <f t="shared" si="270"/>
        <v>2090.5299999999997</v>
      </c>
      <c r="Q185" s="6">
        <f t="shared" si="271"/>
        <v>66.830090636837824</v>
      </c>
      <c r="R185" s="6">
        <f t="shared" si="272"/>
        <v>8362.2999999999993</v>
      </c>
      <c r="S185" s="6" t="str">
        <f t="shared" si="273"/>
        <v>-</v>
      </c>
      <c r="T185" s="6">
        <f t="shared" si="274"/>
        <v>0</v>
      </c>
      <c r="U185" s="46"/>
    </row>
    <row r="186" spans="1:21" s="5" customFormat="1" ht="45" outlineLevel="3" x14ac:dyDescent="0.25">
      <c r="A186" s="143"/>
      <c r="B186" s="90" t="s">
        <v>454</v>
      </c>
      <c r="C186" s="6">
        <f t="shared" si="237"/>
        <v>5650</v>
      </c>
      <c r="D186" s="6">
        <v>5650</v>
      </c>
      <c r="E186" s="6">
        <v>0</v>
      </c>
      <c r="F186" s="6">
        <v>0</v>
      </c>
      <c r="G186" s="6">
        <v>0</v>
      </c>
      <c r="H186" s="6">
        <f t="shared" si="251"/>
        <v>2078.9</v>
      </c>
      <c r="I186" s="6">
        <v>2078.9</v>
      </c>
      <c r="J186" s="6">
        <v>0</v>
      </c>
      <c r="K186" s="6">
        <v>0</v>
      </c>
      <c r="L186" s="6">
        <v>0</v>
      </c>
      <c r="M186" s="6">
        <f t="shared" si="267"/>
        <v>36.794690265486729</v>
      </c>
      <c r="N186" s="6">
        <f t="shared" si="268"/>
        <v>3571.1</v>
      </c>
      <c r="O186" s="6">
        <f t="shared" si="269"/>
        <v>36.794690265486729</v>
      </c>
      <c r="P186" s="6">
        <f t="shared" si="270"/>
        <v>3571.1</v>
      </c>
      <c r="Q186" s="6" t="str">
        <f t="shared" si="271"/>
        <v>-</v>
      </c>
      <c r="R186" s="6">
        <f t="shared" si="272"/>
        <v>0</v>
      </c>
      <c r="S186" s="6" t="str">
        <f t="shared" si="273"/>
        <v>-</v>
      </c>
      <c r="T186" s="6">
        <f t="shared" si="274"/>
        <v>0</v>
      </c>
      <c r="U186" s="46" t="s">
        <v>763</v>
      </c>
    </row>
    <row r="187" spans="1:21" s="5" customFormat="1" ht="60" outlineLevel="3" x14ac:dyDescent="0.25">
      <c r="A187" s="143"/>
      <c r="B187" s="90" t="s">
        <v>38</v>
      </c>
      <c r="C187" s="6">
        <f t="shared" si="237"/>
        <v>2286.7199999999998</v>
      </c>
      <c r="D187" s="6">
        <v>2286.7199999999998</v>
      </c>
      <c r="E187" s="6">
        <v>0</v>
      </c>
      <c r="F187" s="6">
        <v>0</v>
      </c>
      <c r="G187" s="6">
        <v>0</v>
      </c>
      <c r="H187" s="6">
        <f t="shared" si="251"/>
        <v>1229.5</v>
      </c>
      <c r="I187" s="6">
        <v>1229.5</v>
      </c>
      <c r="J187" s="6">
        <v>0</v>
      </c>
      <c r="K187" s="6">
        <v>0</v>
      </c>
      <c r="L187" s="6">
        <v>0</v>
      </c>
      <c r="M187" s="6">
        <f t="shared" si="261"/>
        <v>53.766967534284916</v>
      </c>
      <c r="N187" s="6">
        <f t="shared" si="238"/>
        <v>1057.2199999999998</v>
      </c>
      <c r="O187" s="6">
        <f t="shared" si="262"/>
        <v>53.766967534284916</v>
      </c>
      <c r="P187" s="6">
        <f t="shared" si="239"/>
        <v>1057.2199999999998</v>
      </c>
      <c r="Q187" s="6" t="str">
        <f t="shared" si="263"/>
        <v>-</v>
      </c>
      <c r="R187" s="6">
        <f t="shared" si="240"/>
        <v>0</v>
      </c>
      <c r="S187" s="6" t="str">
        <f t="shared" si="264"/>
        <v>-</v>
      </c>
      <c r="T187" s="6">
        <f t="shared" si="241"/>
        <v>0</v>
      </c>
      <c r="U187" s="46" t="s">
        <v>894</v>
      </c>
    </row>
    <row r="188" spans="1:21" s="5" customFormat="1" ht="77.25" customHeight="1" outlineLevel="2" x14ac:dyDescent="0.25">
      <c r="A188" s="143"/>
      <c r="B188" s="90" t="s">
        <v>764</v>
      </c>
      <c r="C188" s="6">
        <f t="shared" si="237"/>
        <v>899.3</v>
      </c>
      <c r="D188" s="6">
        <v>98.9</v>
      </c>
      <c r="E188" s="6">
        <v>800.4</v>
      </c>
      <c r="F188" s="6">
        <v>0</v>
      </c>
      <c r="G188" s="6"/>
      <c r="H188" s="6">
        <f t="shared" si="251"/>
        <v>0</v>
      </c>
      <c r="I188" s="6">
        <v>0</v>
      </c>
      <c r="J188" s="6">
        <v>0</v>
      </c>
      <c r="K188" s="6">
        <v>0</v>
      </c>
      <c r="L188" s="6"/>
      <c r="M188" s="6">
        <f t="shared" si="261"/>
        <v>0</v>
      </c>
      <c r="N188" s="6">
        <f t="shared" si="238"/>
        <v>899.3</v>
      </c>
      <c r="O188" s="6">
        <f t="shared" si="262"/>
        <v>0</v>
      </c>
      <c r="P188" s="6">
        <f t="shared" si="239"/>
        <v>98.9</v>
      </c>
      <c r="Q188" s="6">
        <f t="shared" si="263"/>
        <v>0</v>
      </c>
      <c r="R188" s="6">
        <f t="shared" si="240"/>
        <v>800.4</v>
      </c>
      <c r="S188" s="6" t="str">
        <f t="shared" si="264"/>
        <v>-</v>
      </c>
      <c r="T188" s="6">
        <f t="shared" si="241"/>
        <v>0</v>
      </c>
      <c r="U188" s="46" t="s">
        <v>895</v>
      </c>
    </row>
    <row r="189" spans="1:21" s="5" customFormat="1" ht="38.25" outlineLevel="1" x14ac:dyDescent="0.25">
      <c r="A189" s="45"/>
      <c r="B189" s="192" t="s">
        <v>455</v>
      </c>
      <c r="C189" s="134">
        <f t="shared" si="237"/>
        <v>7112.3099999999995</v>
      </c>
      <c r="D189" s="134">
        <f>D190</f>
        <v>1342.35</v>
      </c>
      <c r="E189" s="134">
        <f t="shared" ref="E189:K189" si="275">E190</f>
        <v>5769.96</v>
      </c>
      <c r="F189" s="134">
        <f t="shared" si="275"/>
        <v>0</v>
      </c>
      <c r="G189" s="134">
        <f t="shared" si="275"/>
        <v>0</v>
      </c>
      <c r="H189" s="6">
        <f t="shared" si="251"/>
        <v>2000</v>
      </c>
      <c r="I189" s="134">
        <f t="shared" si="275"/>
        <v>220</v>
      </c>
      <c r="J189" s="134">
        <f t="shared" si="275"/>
        <v>1780</v>
      </c>
      <c r="K189" s="134">
        <f t="shared" si="275"/>
        <v>0</v>
      </c>
      <c r="L189" s="134">
        <f>SUM(L190:L190)</f>
        <v>0</v>
      </c>
      <c r="M189" s="134">
        <f t="shared" si="261"/>
        <v>28.120259100067351</v>
      </c>
      <c r="N189" s="134">
        <f t="shared" si="238"/>
        <v>5112.3099999999995</v>
      </c>
      <c r="O189" s="134">
        <f t="shared" si="262"/>
        <v>16.389168249711329</v>
      </c>
      <c r="P189" s="134">
        <f t="shared" si="239"/>
        <v>1122.3499999999999</v>
      </c>
      <c r="Q189" s="134">
        <f t="shared" si="263"/>
        <v>30.849433964880173</v>
      </c>
      <c r="R189" s="134">
        <f t="shared" si="240"/>
        <v>3989.96</v>
      </c>
      <c r="S189" s="134" t="str">
        <f t="shared" si="264"/>
        <v>-</v>
      </c>
      <c r="T189" s="134">
        <f t="shared" si="241"/>
        <v>0</v>
      </c>
      <c r="U189" s="46"/>
    </row>
    <row r="190" spans="1:21" s="5" customFormat="1" ht="86.25" customHeight="1" outlineLevel="2" x14ac:dyDescent="0.25">
      <c r="A190" s="143"/>
      <c r="B190" s="90" t="s">
        <v>765</v>
      </c>
      <c r="C190" s="6">
        <f>SUM(D190:F190)</f>
        <v>7112.3099999999995</v>
      </c>
      <c r="D190" s="6">
        <f>D191+D192</f>
        <v>1342.35</v>
      </c>
      <c r="E190" s="6">
        <f t="shared" ref="E190:K190" si="276">E191+E192</f>
        <v>5769.96</v>
      </c>
      <c r="F190" s="6">
        <f t="shared" si="276"/>
        <v>0</v>
      </c>
      <c r="G190" s="6">
        <f t="shared" si="276"/>
        <v>0</v>
      </c>
      <c r="H190" s="134">
        <f t="shared" si="251"/>
        <v>2000</v>
      </c>
      <c r="I190" s="6">
        <f t="shared" si="276"/>
        <v>220</v>
      </c>
      <c r="J190" s="6">
        <f t="shared" si="276"/>
        <v>1780</v>
      </c>
      <c r="K190" s="6">
        <f t="shared" si="276"/>
        <v>0</v>
      </c>
      <c r="L190" s="6">
        <v>0</v>
      </c>
      <c r="M190" s="6">
        <f t="shared" ref="M190:M192" si="277">IFERROR(H190/C190*100,"-")</f>
        <v>28.120259100067351</v>
      </c>
      <c r="N190" s="6">
        <f t="shared" ref="N190:N192" si="278">C190-H190</f>
        <v>5112.3099999999995</v>
      </c>
      <c r="O190" s="6">
        <f t="shared" ref="O190:O192" si="279">IFERROR(I190/D190*100,"-")</f>
        <v>16.389168249711329</v>
      </c>
      <c r="P190" s="6">
        <f t="shared" ref="P190:P192" si="280">D190-I190</f>
        <v>1122.3499999999999</v>
      </c>
      <c r="Q190" s="6">
        <f t="shared" ref="Q190:Q192" si="281">IFERROR(J190/E190*100,"-")</f>
        <v>30.849433964880173</v>
      </c>
      <c r="R190" s="6">
        <f t="shared" ref="R190:R192" si="282">E190-J190</f>
        <v>3989.96</v>
      </c>
      <c r="S190" s="6" t="str">
        <f t="shared" ref="S190:S192" si="283">IFERROR(K190/F190*100,"-")</f>
        <v>-</v>
      </c>
      <c r="T190" s="6">
        <f t="shared" ref="T190:T192" si="284">F190-K190</f>
        <v>0</v>
      </c>
      <c r="U190" s="180"/>
    </row>
    <row r="191" spans="1:21" s="5" customFormat="1" ht="45.75" customHeight="1" outlineLevel="3" x14ac:dyDescent="0.25">
      <c r="A191" s="143"/>
      <c r="B191" s="90" t="s">
        <v>122</v>
      </c>
      <c r="C191" s="6">
        <f t="shared" ref="C191:C192" si="285">SUM(D191:F191)</f>
        <v>629.20000000000005</v>
      </c>
      <c r="D191" s="6">
        <v>629.20000000000005</v>
      </c>
      <c r="E191" s="6">
        <v>0</v>
      </c>
      <c r="F191" s="6">
        <v>0</v>
      </c>
      <c r="G191" s="6"/>
      <c r="H191" s="6">
        <f t="shared" ref="H191:H192" si="286">SUM(I191:K191)</f>
        <v>0</v>
      </c>
      <c r="I191" s="6">
        <v>0</v>
      </c>
      <c r="J191" s="6">
        <v>0</v>
      </c>
      <c r="K191" s="6">
        <v>0</v>
      </c>
      <c r="L191" s="6"/>
      <c r="M191" s="6">
        <f t="shared" si="277"/>
        <v>0</v>
      </c>
      <c r="N191" s="6">
        <f t="shared" si="278"/>
        <v>629.20000000000005</v>
      </c>
      <c r="O191" s="6">
        <f t="shared" si="279"/>
        <v>0</v>
      </c>
      <c r="P191" s="6">
        <f t="shared" si="280"/>
        <v>629.20000000000005</v>
      </c>
      <c r="Q191" s="6" t="str">
        <f t="shared" si="281"/>
        <v>-</v>
      </c>
      <c r="R191" s="6">
        <f t="shared" si="282"/>
        <v>0</v>
      </c>
      <c r="S191" s="6" t="str">
        <f t="shared" si="283"/>
        <v>-</v>
      </c>
      <c r="T191" s="6">
        <f t="shared" si="284"/>
        <v>0</v>
      </c>
      <c r="U191" s="180"/>
    </row>
    <row r="192" spans="1:21" s="5" customFormat="1" outlineLevel="3" x14ac:dyDescent="0.25">
      <c r="A192" s="143"/>
      <c r="B192" s="90" t="s">
        <v>456</v>
      </c>
      <c r="C192" s="6">
        <f t="shared" si="285"/>
        <v>6483.11</v>
      </c>
      <c r="D192" s="6">
        <v>713.15</v>
      </c>
      <c r="E192" s="6">
        <v>5769.96</v>
      </c>
      <c r="F192" s="6">
        <v>0</v>
      </c>
      <c r="G192" s="6"/>
      <c r="H192" s="6">
        <f t="shared" si="286"/>
        <v>2000</v>
      </c>
      <c r="I192" s="6">
        <v>220</v>
      </c>
      <c r="J192" s="6">
        <v>1780</v>
      </c>
      <c r="K192" s="6">
        <v>0</v>
      </c>
      <c r="L192" s="6"/>
      <c r="M192" s="6">
        <f t="shared" si="277"/>
        <v>30.849391727118626</v>
      </c>
      <c r="N192" s="6">
        <f t="shared" si="278"/>
        <v>4483.1099999999997</v>
      </c>
      <c r="O192" s="6">
        <f t="shared" si="279"/>
        <v>30.84904998948328</v>
      </c>
      <c r="P192" s="6">
        <f t="shared" si="280"/>
        <v>493.15</v>
      </c>
      <c r="Q192" s="6">
        <f t="shared" si="281"/>
        <v>30.849433964880173</v>
      </c>
      <c r="R192" s="6">
        <f t="shared" si="282"/>
        <v>3989.96</v>
      </c>
      <c r="S192" s="6" t="str">
        <f t="shared" si="283"/>
        <v>-</v>
      </c>
      <c r="T192" s="6">
        <f t="shared" si="284"/>
        <v>0</v>
      </c>
      <c r="U192" s="180"/>
    </row>
    <row r="193" spans="1:21" s="5" customFormat="1" ht="48.75" customHeight="1" outlineLevel="1" x14ac:dyDescent="0.25">
      <c r="A193" s="45"/>
      <c r="B193" s="192" t="s">
        <v>40</v>
      </c>
      <c r="C193" s="134">
        <f>SUM(D193:F193)</f>
        <v>3944.59</v>
      </c>
      <c r="D193" s="134">
        <f>SUM(D194:D196)</f>
        <v>2104.6</v>
      </c>
      <c r="E193" s="134">
        <f>SUM(E194:E196)</f>
        <v>1609.17</v>
      </c>
      <c r="F193" s="134">
        <f>SUM(F194:F196)</f>
        <v>230.82</v>
      </c>
      <c r="G193" s="134"/>
      <c r="H193" s="134">
        <f t="shared" si="251"/>
        <v>2615.14</v>
      </c>
      <c r="I193" s="134">
        <f>SUM(I194:I196)</f>
        <v>1996.79</v>
      </c>
      <c r="J193" s="134">
        <f>SUM(J194:J196)</f>
        <v>542.9</v>
      </c>
      <c r="K193" s="134">
        <f>SUM(K194:K196)</f>
        <v>75.45</v>
      </c>
      <c r="L193" s="134"/>
      <c r="M193" s="134">
        <f t="shared" si="261"/>
        <v>66.296877495506507</v>
      </c>
      <c r="N193" s="134">
        <f t="shared" si="238"/>
        <v>1329.4500000000003</v>
      </c>
      <c r="O193" s="134">
        <f>IFERROR(I193/D193*100,"-")</f>
        <v>94.877411384586154</v>
      </c>
      <c r="P193" s="134">
        <f t="shared" si="239"/>
        <v>107.80999999999995</v>
      </c>
      <c r="Q193" s="134">
        <f t="shared" si="263"/>
        <v>33.737889719544853</v>
      </c>
      <c r="R193" s="134">
        <f t="shared" si="240"/>
        <v>1066.27</v>
      </c>
      <c r="S193" s="134">
        <f t="shared" si="264"/>
        <v>32.687808682089944</v>
      </c>
      <c r="T193" s="134">
        <f t="shared" si="241"/>
        <v>155.37</v>
      </c>
      <c r="U193" s="46"/>
    </row>
    <row r="194" spans="1:21" s="5" customFormat="1" ht="59.25" customHeight="1" outlineLevel="2" x14ac:dyDescent="0.25">
      <c r="A194" s="130"/>
      <c r="B194" s="90" t="s">
        <v>766</v>
      </c>
      <c r="C194" s="6">
        <f t="shared" si="237"/>
        <v>1978.39</v>
      </c>
      <c r="D194" s="6">
        <v>138.4</v>
      </c>
      <c r="E194" s="6">
        <v>1609.17</v>
      </c>
      <c r="F194" s="6">
        <v>230.82</v>
      </c>
      <c r="G194" s="6"/>
      <c r="H194" s="6">
        <f t="shared" si="251"/>
        <v>1178.94</v>
      </c>
      <c r="I194" s="6">
        <v>560.59</v>
      </c>
      <c r="J194" s="6">
        <v>542.9</v>
      </c>
      <c r="K194" s="6">
        <v>75.45</v>
      </c>
      <c r="L194" s="6"/>
      <c r="M194" s="6">
        <f t="shared" ref="M194" si="287">IFERROR(H194/C194*100,"-")</f>
        <v>59.590879452484089</v>
      </c>
      <c r="N194" s="6">
        <f t="shared" ref="N194" si="288">C194-H194</f>
        <v>799.45</v>
      </c>
      <c r="O194" s="6">
        <f t="shared" ref="O194" si="289">IFERROR(I194/D194*100,"-")</f>
        <v>405.05057803468213</v>
      </c>
      <c r="P194" s="6">
        <f t="shared" ref="P194" si="290">D194-I194</f>
        <v>-422.19000000000005</v>
      </c>
      <c r="Q194" s="6">
        <f t="shared" ref="Q194" si="291">IFERROR(J194/E194*100,"-")</f>
        <v>33.737889719544853</v>
      </c>
      <c r="R194" s="6">
        <f t="shared" ref="R194" si="292">E194-J194</f>
        <v>1066.27</v>
      </c>
      <c r="S194" s="6">
        <f t="shared" ref="S194" si="293">IFERROR(K194/F194*100,"-")</f>
        <v>32.687808682089944</v>
      </c>
      <c r="T194" s="6">
        <f t="shared" ref="T194" si="294">F194-K194</f>
        <v>155.37</v>
      </c>
      <c r="U194" s="46"/>
    </row>
    <row r="195" spans="1:21" s="5" customFormat="1" ht="48.75" customHeight="1" outlineLevel="2" x14ac:dyDescent="0.25">
      <c r="A195" s="130"/>
      <c r="B195" s="90" t="s">
        <v>892</v>
      </c>
      <c r="C195" s="6">
        <f>SUM(D195:G195)</f>
        <v>530</v>
      </c>
      <c r="D195" s="6">
        <v>530</v>
      </c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46"/>
    </row>
    <row r="196" spans="1:21" s="5" customFormat="1" ht="48.75" customHeight="1" outlineLevel="2" x14ac:dyDescent="0.25">
      <c r="A196" s="130"/>
      <c r="B196" s="90" t="s">
        <v>767</v>
      </c>
      <c r="C196" s="6">
        <f t="shared" si="237"/>
        <v>1436.2</v>
      </c>
      <c r="D196" s="6">
        <v>1436.2</v>
      </c>
      <c r="E196" s="6">
        <v>0</v>
      </c>
      <c r="F196" s="6">
        <v>0</v>
      </c>
      <c r="G196" s="6"/>
      <c r="H196" s="6">
        <f t="shared" si="251"/>
        <v>1436.2</v>
      </c>
      <c r="I196" s="6">
        <v>1436.2</v>
      </c>
      <c r="J196" s="6">
        <v>0</v>
      </c>
      <c r="K196" s="6">
        <v>0</v>
      </c>
      <c r="L196" s="6"/>
      <c r="M196" s="6">
        <f t="shared" ref="M196" si="295">IFERROR(H196/C196*100,"-")</f>
        <v>100</v>
      </c>
      <c r="N196" s="6">
        <f t="shared" ref="N196" si="296">C196-H196</f>
        <v>0</v>
      </c>
      <c r="O196" s="6">
        <f t="shared" ref="O196" si="297">IFERROR(I196/D196*100,"-")</f>
        <v>100</v>
      </c>
      <c r="P196" s="6">
        <f t="shared" ref="P196" si="298">D196-I196</f>
        <v>0</v>
      </c>
      <c r="Q196" s="6" t="str">
        <f t="shared" ref="Q196" si="299">IFERROR(J196/E196*100,"-")</f>
        <v>-</v>
      </c>
      <c r="R196" s="6">
        <f t="shared" ref="R196" si="300">E196-J196</f>
        <v>0</v>
      </c>
      <c r="S196" s="6" t="str">
        <f t="shared" ref="S196" si="301">IFERROR(K196/F196*100,"-")</f>
        <v>-</v>
      </c>
      <c r="T196" s="6">
        <f t="shared" ref="T196" si="302">F196-K196</f>
        <v>0</v>
      </c>
      <c r="U196" s="46"/>
    </row>
    <row r="197" spans="1:21" s="3" customFormat="1" ht="60.75" customHeight="1" x14ac:dyDescent="0.25">
      <c r="A197" s="7">
        <v>12</v>
      </c>
      <c r="B197" s="1" t="s">
        <v>45</v>
      </c>
      <c r="C197" s="2">
        <f>SUM(D197:F197)</f>
        <v>723704.4</v>
      </c>
      <c r="D197" s="2">
        <f>D198+D213+D214+D216+D218</f>
        <v>128245.4</v>
      </c>
      <c r="E197" s="2">
        <f>E198+E213+E214+E216+E218</f>
        <v>327921.5</v>
      </c>
      <c r="F197" s="2">
        <f>F198+F213+F214+F216+F218</f>
        <v>267537.5</v>
      </c>
      <c r="G197" s="2">
        <f>G198+G213+G214+G216+G218</f>
        <v>0</v>
      </c>
      <c r="H197" s="2">
        <f>SUM(I197:K197)</f>
        <v>398267.7</v>
      </c>
      <c r="I197" s="2">
        <f>I198+I213+I214+I216+I218</f>
        <v>55598.900000000009</v>
      </c>
      <c r="J197" s="2">
        <f>J198+J213+J214+J216+J218</f>
        <v>180873.8</v>
      </c>
      <c r="K197" s="2">
        <f>K198+K213+K214+K216+K218</f>
        <v>161795</v>
      </c>
      <c r="L197" s="2"/>
      <c r="M197" s="2">
        <f t="shared" si="261"/>
        <v>55.031819621381331</v>
      </c>
      <c r="N197" s="2">
        <f t="shared" si="238"/>
        <v>325436.7</v>
      </c>
      <c r="O197" s="2">
        <f t="shared" si="262"/>
        <v>43.353523791106745</v>
      </c>
      <c r="P197" s="2">
        <f t="shared" si="239"/>
        <v>72646.499999999985</v>
      </c>
      <c r="Q197" s="2">
        <f t="shared" si="263"/>
        <v>55.157652060020453</v>
      </c>
      <c r="R197" s="2">
        <f t="shared" si="240"/>
        <v>147047.70000000001</v>
      </c>
      <c r="S197" s="2">
        <f t="shared" si="264"/>
        <v>60.475634256879871</v>
      </c>
      <c r="T197" s="2">
        <f t="shared" si="241"/>
        <v>105742.5</v>
      </c>
      <c r="U197" s="51"/>
    </row>
    <row r="198" spans="1:21" s="5" customFormat="1" ht="60.75" customHeight="1" outlineLevel="1" x14ac:dyDescent="0.25">
      <c r="A198" s="45"/>
      <c r="B198" s="192" t="s">
        <v>43</v>
      </c>
      <c r="C198" s="112">
        <f>SUM(D198:G198)</f>
        <v>156205</v>
      </c>
      <c r="D198" s="112">
        <f>D199+D211+D212</f>
        <v>18647.599999999999</v>
      </c>
      <c r="E198" s="112">
        <f>E199+E211+E212</f>
        <v>137557.4</v>
      </c>
      <c r="F198" s="112">
        <f>F199+F211+F212</f>
        <v>0</v>
      </c>
      <c r="G198" s="112">
        <f>G199+G211+G212</f>
        <v>0</v>
      </c>
      <c r="H198" s="112">
        <f>SUM(I198:L198)</f>
        <v>75818.400000000009</v>
      </c>
      <c r="I198" s="112">
        <f>I199+I211++I207+I212</f>
        <v>2744.1</v>
      </c>
      <c r="J198" s="112">
        <f>J199+J211+J212+J207</f>
        <v>73074.3</v>
      </c>
      <c r="K198" s="112">
        <f>K199+K211+K212</f>
        <v>0</v>
      </c>
      <c r="L198" s="112">
        <f>SUM(L199:L212)</f>
        <v>0</v>
      </c>
      <c r="M198" s="6">
        <f>IFERROR(H198/C198*100,"-")</f>
        <v>48.537754873403543</v>
      </c>
      <c r="N198" s="6">
        <f t="shared" si="238"/>
        <v>80386.599999999991</v>
      </c>
      <c r="O198" s="6">
        <f t="shared" si="262"/>
        <v>14.715566614470497</v>
      </c>
      <c r="P198" s="6">
        <f t="shared" si="239"/>
        <v>15903.499999999998</v>
      </c>
      <c r="Q198" s="6">
        <f t="shared" si="263"/>
        <v>53.122769113112057</v>
      </c>
      <c r="R198" s="6">
        <f t="shared" si="240"/>
        <v>64483.099999999991</v>
      </c>
      <c r="S198" s="6" t="str">
        <f t="shared" si="264"/>
        <v>-</v>
      </c>
      <c r="T198" s="6">
        <f t="shared" si="241"/>
        <v>0</v>
      </c>
      <c r="U198" s="191"/>
    </row>
    <row r="199" spans="1:21" s="5" customFormat="1" ht="54" customHeight="1" outlineLevel="2" x14ac:dyDescent="0.25">
      <c r="A199" s="190"/>
      <c r="B199" s="16" t="s">
        <v>751</v>
      </c>
      <c r="C199" s="6">
        <f t="shared" si="237"/>
        <v>127745.5</v>
      </c>
      <c r="D199" s="6">
        <f>D200+D201+D202+D203+D204+D205+D206+D207+D210</f>
        <v>16245.6</v>
      </c>
      <c r="E199" s="6">
        <f>E200+E201+E202+E203+E204+E205+E206+E207+E210</f>
        <v>111499.9</v>
      </c>
      <c r="F199" s="6">
        <f t="shared" ref="F199" si="303">SUM(F200:F205)</f>
        <v>0</v>
      </c>
      <c r="G199" s="6">
        <f t="shared" ref="G199:K199" si="304">SUM(G200:G205)</f>
        <v>0</v>
      </c>
      <c r="H199" s="6">
        <f>SUM(I199:K199)</f>
        <v>851</v>
      </c>
      <c r="I199" s="6">
        <f>SUM(I200:I205)</f>
        <v>851</v>
      </c>
      <c r="J199" s="6">
        <f t="shared" si="304"/>
        <v>0</v>
      </c>
      <c r="K199" s="6">
        <f t="shared" si="304"/>
        <v>0</v>
      </c>
      <c r="L199" s="6">
        <v>0</v>
      </c>
      <c r="M199" s="6">
        <f t="shared" ref="M199:M201" si="305">IFERROR(H199/C199*100,"-")</f>
        <v>0.6661682799002705</v>
      </c>
      <c r="N199" s="6">
        <f t="shared" si="238"/>
        <v>126894.5</v>
      </c>
      <c r="O199" s="6">
        <f t="shared" ref="O199" si="306">IFERROR(I199/D199*100,"-")</f>
        <v>5.2383414586103312</v>
      </c>
      <c r="P199" s="6">
        <f t="shared" si="239"/>
        <v>15394.6</v>
      </c>
      <c r="Q199" s="6">
        <f t="shared" ref="Q199" si="307">IFERROR(J199/E199*100,"-")</f>
        <v>0</v>
      </c>
      <c r="R199" s="6">
        <f t="shared" si="240"/>
        <v>111499.9</v>
      </c>
      <c r="S199" s="6" t="str">
        <f t="shared" ref="S199:S201" si="308">IFERROR(K199/F199*100,"-")</f>
        <v>-</v>
      </c>
      <c r="T199" s="6">
        <f t="shared" si="241"/>
        <v>0</v>
      </c>
      <c r="U199" s="191"/>
    </row>
    <row r="200" spans="1:21" s="5" customFormat="1" ht="25.5" outlineLevel="3" x14ac:dyDescent="0.25">
      <c r="A200" s="130"/>
      <c r="B200" s="16" t="s">
        <v>457</v>
      </c>
      <c r="C200" s="6">
        <f>SUM(D200:F200)</f>
        <v>500</v>
      </c>
      <c r="D200" s="6">
        <v>500</v>
      </c>
      <c r="E200" s="111">
        <v>0</v>
      </c>
      <c r="F200" s="111"/>
      <c r="G200" s="111"/>
      <c r="H200" s="6">
        <f>SUM(I200:K200)</f>
        <v>85</v>
      </c>
      <c r="I200" s="111">
        <v>85</v>
      </c>
      <c r="J200" s="111">
        <v>0</v>
      </c>
      <c r="K200" s="111"/>
      <c r="L200" s="111"/>
      <c r="M200" s="6">
        <f t="shared" si="305"/>
        <v>17</v>
      </c>
      <c r="N200" s="6">
        <f t="shared" si="238"/>
        <v>415</v>
      </c>
      <c r="O200" s="6">
        <f>IFERROR(I200/D200*100,"-")</f>
        <v>17</v>
      </c>
      <c r="P200" s="6">
        <f>D200-I200</f>
        <v>415</v>
      </c>
      <c r="Q200" s="6" t="str">
        <f>IFERROR(J200/E200*100,"-")</f>
        <v>-</v>
      </c>
      <c r="R200" s="6">
        <f>E200-J200</f>
        <v>0</v>
      </c>
      <c r="S200" s="6" t="str">
        <f t="shared" si="308"/>
        <v>-</v>
      </c>
      <c r="T200" s="6">
        <f t="shared" si="241"/>
        <v>0</v>
      </c>
      <c r="U200" s="191"/>
    </row>
    <row r="201" spans="1:21" s="5" customFormat="1" ht="15.75" outlineLevel="3" x14ac:dyDescent="0.25">
      <c r="A201" s="130"/>
      <c r="B201" s="16" t="s">
        <v>458</v>
      </c>
      <c r="C201" s="6">
        <f>SUM(D201:F201)</f>
        <v>0</v>
      </c>
      <c r="D201" s="6">
        <v>0</v>
      </c>
      <c r="E201" s="111">
        <v>0</v>
      </c>
      <c r="F201" s="111">
        <v>0</v>
      </c>
      <c r="G201" s="111"/>
      <c r="H201" s="6">
        <f>SUM(I201:K201)</f>
        <v>0</v>
      </c>
      <c r="I201" s="111">
        <v>0</v>
      </c>
      <c r="J201" s="111">
        <v>0</v>
      </c>
      <c r="K201" s="111">
        <v>0</v>
      </c>
      <c r="L201" s="111"/>
      <c r="M201" s="6" t="str">
        <f t="shared" si="305"/>
        <v>-</v>
      </c>
      <c r="N201" s="6">
        <f t="shared" si="238"/>
        <v>0</v>
      </c>
      <c r="O201" s="6" t="str">
        <f>IFERROR(I201/D201*100,"-")</f>
        <v>-</v>
      </c>
      <c r="P201" s="6">
        <f>D201-I201</f>
        <v>0</v>
      </c>
      <c r="Q201" s="6" t="str">
        <f>IFERROR(J201/E201*100,"-")</f>
        <v>-</v>
      </c>
      <c r="R201" s="6">
        <f>E201-J201</f>
        <v>0</v>
      </c>
      <c r="S201" s="6" t="str">
        <f t="shared" si="308"/>
        <v>-</v>
      </c>
      <c r="T201" s="6">
        <f t="shared" si="241"/>
        <v>0</v>
      </c>
      <c r="U201" s="191"/>
    </row>
    <row r="202" spans="1:21" s="5" customFormat="1" ht="15.75" outlineLevel="3" x14ac:dyDescent="0.25">
      <c r="A202" s="190"/>
      <c r="B202" s="16" t="s">
        <v>459</v>
      </c>
      <c r="C202" s="6">
        <f t="shared" si="237"/>
        <v>500</v>
      </c>
      <c r="D202" s="6">
        <v>500</v>
      </c>
      <c r="E202" s="6"/>
      <c r="F202" s="6"/>
      <c r="G202" s="6"/>
      <c r="H202" s="6">
        <f t="shared" si="251"/>
        <v>0</v>
      </c>
      <c r="I202" s="6">
        <v>0</v>
      </c>
      <c r="J202" s="6"/>
      <c r="K202" s="6"/>
      <c r="L202" s="6"/>
      <c r="M202" s="6">
        <f t="shared" ref="M202" si="309">IFERROR(H202/C202*100,"-")</f>
        <v>0</v>
      </c>
      <c r="N202" s="6">
        <f t="shared" ref="N202" si="310">C202-H202</f>
        <v>500</v>
      </c>
      <c r="O202" s="6">
        <f t="shared" ref="O202" si="311">IFERROR(I202/D202*100,"-")</f>
        <v>0</v>
      </c>
      <c r="P202" s="6">
        <f t="shared" ref="P202" si="312">D202-I202</f>
        <v>500</v>
      </c>
      <c r="Q202" s="6" t="str">
        <f t="shared" ref="Q202" si="313">IFERROR(J202/E202*100,"-")</f>
        <v>-</v>
      </c>
      <c r="R202" s="6">
        <f t="shared" ref="R202" si="314">E202-J202</f>
        <v>0</v>
      </c>
      <c r="S202" s="6" t="str">
        <f t="shared" ref="S202" si="315">IFERROR(K202/F202*100,"-")</f>
        <v>-</v>
      </c>
      <c r="T202" s="6">
        <f t="shared" ref="T202" si="316">F202-K202</f>
        <v>0</v>
      </c>
      <c r="U202" s="191"/>
    </row>
    <row r="203" spans="1:21" s="5" customFormat="1" ht="15.75" outlineLevel="3" x14ac:dyDescent="0.25">
      <c r="A203" s="190"/>
      <c r="B203" s="16" t="s">
        <v>279</v>
      </c>
      <c r="C203" s="6">
        <f t="shared" si="237"/>
        <v>6513.1</v>
      </c>
      <c r="D203" s="6">
        <v>6513.1</v>
      </c>
      <c r="E203" s="6">
        <v>0</v>
      </c>
      <c r="F203" s="6">
        <v>0</v>
      </c>
      <c r="G203" s="6">
        <v>0</v>
      </c>
      <c r="H203" s="6">
        <f t="shared" si="251"/>
        <v>0</v>
      </c>
      <c r="I203" s="6">
        <v>0</v>
      </c>
      <c r="J203" s="6">
        <v>0</v>
      </c>
      <c r="K203" s="6">
        <v>0</v>
      </c>
      <c r="L203" s="6">
        <v>0</v>
      </c>
      <c r="M203" s="6">
        <f t="shared" si="261"/>
        <v>0</v>
      </c>
      <c r="N203" s="6">
        <f t="shared" si="238"/>
        <v>6513.1</v>
      </c>
      <c r="O203" s="6">
        <f t="shared" si="262"/>
        <v>0</v>
      </c>
      <c r="P203" s="6">
        <f t="shared" si="239"/>
        <v>6513.1</v>
      </c>
      <c r="Q203" s="6" t="str">
        <f t="shared" si="263"/>
        <v>-</v>
      </c>
      <c r="R203" s="6">
        <f t="shared" si="240"/>
        <v>0</v>
      </c>
      <c r="S203" s="6" t="str">
        <f t="shared" si="264"/>
        <v>-</v>
      </c>
      <c r="T203" s="6">
        <f t="shared" si="241"/>
        <v>0</v>
      </c>
      <c r="U203" s="191"/>
    </row>
    <row r="204" spans="1:21" s="5" customFormat="1" ht="15.75" outlineLevel="3" x14ac:dyDescent="0.25">
      <c r="A204" s="190"/>
      <c r="B204" s="16" t="s">
        <v>460</v>
      </c>
      <c r="C204" s="6">
        <f t="shared" si="237"/>
        <v>40205.5</v>
      </c>
      <c r="D204" s="6">
        <v>2010.3</v>
      </c>
      <c r="E204" s="6">
        <v>38195.199999999997</v>
      </c>
      <c r="F204" s="6"/>
      <c r="G204" s="6"/>
      <c r="H204" s="6">
        <f t="shared" si="251"/>
        <v>0</v>
      </c>
      <c r="I204" s="6">
        <v>0</v>
      </c>
      <c r="J204" s="6">
        <v>0</v>
      </c>
      <c r="K204" s="6">
        <v>0</v>
      </c>
      <c r="L204" s="6"/>
      <c r="M204" s="6">
        <f t="shared" ref="M204" si="317">IFERROR(H204/C204*100,"-")</f>
        <v>0</v>
      </c>
      <c r="N204" s="6">
        <f t="shared" ref="N204" si="318">C204-H204</f>
        <v>40205.5</v>
      </c>
      <c r="O204" s="6">
        <f t="shared" ref="O204" si="319">IFERROR(I204/D204*100,"-")</f>
        <v>0</v>
      </c>
      <c r="P204" s="6">
        <f t="shared" ref="P204" si="320">D204-I204</f>
        <v>2010.3</v>
      </c>
      <c r="Q204" s="6">
        <f t="shared" ref="Q204" si="321">IFERROR(J204/E204*100,"-")</f>
        <v>0</v>
      </c>
      <c r="R204" s="6">
        <f t="shared" ref="R204" si="322">E204-J204</f>
        <v>38195.199999999997</v>
      </c>
      <c r="S204" s="6" t="str">
        <f t="shared" ref="S204" si="323">IFERROR(K204/F204*100,"-")</f>
        <v>-</v>
      </c>
      <c r="T204" s="6">
        <f t="shared" ref="T204" si="324">F204-K204</f>
        <v>0</v>
      </c>
      <c r="U204" s="191"/>
    </row>
    <row r="205" spans="1:21" s="5" customFormat="1" ht="15.75" outlineLevel="3" x14ac:dyDescent="0.25">
      <c r="A205" s="190"/>
      <c r="B205" s="16" t="s">
        <v>461</v>
      </c>
      <c r="C205" s="6">
        <f t="shared" si="237"/>
        <v>766</v>
      </c>
      <c r="D205" s="6">
        <v>766</v>
      </c>
      <c r="E205" s="6">
        <v>0</v>
      </c>
      <c r="F205" s="6">
        <v>0</v>
      </c>
      <c r="G205" s="6">
        <v>0</v>
      </c>
      <c r="H205" s="6">
        <f t="shared" si="251"/>
        <v>766</v>
      </c>
      <c r="I205" s="6">
        <v>766</v>
      </c>
      <c r="J205" s="6">
        <v>0</v>
      </c>
      <c r="K205" s="6">
        <v>0</v>
      </c>
      <c r="L205" s="6">
        <v>0</v>
      </c>
      <c r="M205" s="6">
        <f t="shared" ref="M205:M213" si="325">IFERROR(H205/C205*100,"-")</f>
        <v>100</v>
      </c>
      <c r="N205" s="6">
        <f t="shared" si="238"/>
        <v>0</v>
      </c>
      <c r="O205" s="6">
        <f t="shared" ref="O205:O211" si="326">IFERROR(I205/D205*100,"-")</f>
        <v>100</v>
      </c>
      <c r="P205" s="6">
        <f t="shared" si="239"/>
        <v>0</v>
      </c>
      <c r="Q205" s="6" t="str">
        <f t="shared" ref="Q205:Q211" si="327">IFERROR(J205/E205*100,"-")</f>
        <v>-</v>
      </c>
      <c r="R205" s="6">
        <f t="shared" si="240"/>
        <v>0</v>
      </c>
      <c r="S205" s="6" t="str">
        <f t="shared" ref="S205:S213" si="328">IFERROR(K205/F205*100,"-")</f>
        <v>-</v>
      </c>
      <c r="T205" s="134">
        <f t="shared" si="241"/>
        <v>0</v>
      </c>
      <c r="U205" s="191"/>
    </row>
    <row r="206" spans="1:21" s="5" customFormat="1" ht="25.5" outlineLevel="3" x14ac:dyDescent="0.25">
      <c r="A206" s="190"/>
      <c r="B206" s="16" t="s">
        <v>883</v>
      </c>
      <c r="C206" s="6">
        <f>SUM(D206:G206)</f>
        <v>1124.5</v>
      </c>
      <c r="D206" s="6">
        <v>56.2</v>
      </c>
      <c r="E206" s="6">
        <v>1068.3</v>
      </c>
      <c r="F206" s="6">
        <v>0</v>
      </c>
      <c r="G206" s="6">
        <v>0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134"/>
      <c r="U206" s="191"/>
    </row>
    <row r="207" spans="1:21" s="5" customFormat="1" ht="89.25" outlineLevel="3" x14ac:dyDescent="0.25">
      <c r="A207" s="190"/>
      <c r="B207" s="16" t="s">
        <v>885</v>
      </c>
      <c r="C207" s="6">
        <f>SUM(D207:G207)</f>
        <v>72236.399999999994</v>
      </c>
      <c r="D207" s="6">
        <f>D208+D209</f>
        <v>0</v>
      </c>
      <c r="E207" s="6">
        <f>E208+E209</f>
        <v>72236.399999999994</v>
      </c>
      <c r="F207" s="6">
        <f t="shared" ref="F207:G207" si="329">F208+F209</f>
        <v>0</v>
      </c>
      <c r="G207" s="6">
        <f t="shared" si="329"/>
        <v>0</v>
      </c>
      <c r="H207" s="6">
        <f>SUM(I207:L207)</f>
        <v>58462.1</v>
      </c>
      <c r="I207" s="6">
        <f t="shared" ref="I207" si="330">I208+I209</f>
        <v>0</v>
      </c>
      <c r="J207" s="6">
        <f t="shared" ref="J207" si="331">J208+J209</f>
        <v>58462.1</v>
      </c>
      <c r="K207" s="6">
        <f t="shared" ref="K207" si="332">K208+K209</f>
        <v>0</v>
      </c>
      <c r="L207" s="6">
        <f t="shared" ref="L207" si="333">L208+L209</f>
        <v>0</v>
      </c>
      <c r="M207" s="6"/>
      <c r="N207" s="6"/>
      <c r="O207" s="6"/>
      <c r="P207" s="6"/>
      <c r="Q207" s="6"/>
      <c r="R207" s="6"/>
      <c r="S207" s="6"/>
      <c r="T207" s="134"/>
      <c r="U207" s="191"/>
    </row>
    <row r="208" spans="1:21" s="5" customFormat="1" ht="15.75" outlineLevel="4" x14ac:dyDescent="0.25">
      <c r="A208" s="190"/>
      <c r="B208" s="321" t="s">
        <v>886</v>
      </c>
      <c r="C208" s="6"/>
      <c r="D208" s="6"/>
      <c r="E208" s="6">
        <v>71386.2</v>
      </c>
      <c r="F208" s="6"/>
      <c r="G208" s="6"/>
      <c r="H208" s="6"/>
      <c r="I208" s="6">
        <v>0</v>
      </c>
      <c r="J208" s="6">
        <v>57611.9</v>
      </c>
      <c r="K208" s="6">
        <v>0</v>
      </c>
      <c r="L208" s="6">
        <v>0</v>
      </c>
      <c r="M208" s="6"/>
      <c r="N208" s="6"/>
      <c r="O208" s="6"/>
      <c r="P208" s="6"/>
      <c r="Q208" s="6"/>
      <c r="R208" s="6"/>
      <c r="S208" s="6"/>
      <c r="T208" s="134"/>
      <c r="U208" s="191"/>
    </row>
    <row r="209" spans="1:21" s="5" customFormat="1" ht="15.75" outlineLevel="4" x14ac:dyDescent="0.25">
      <c r="A209" s="190"/>
      <c r="B209" s="321" t="s">
        <v>887</v>
      </c>
      <c r="C209" s="6"/>
      <c r="D209" s="6"/>
      <c r="E209" s="6">
        <v>850.2</v>
      </c>
      <c r="F209" s="6"/>
      <c r="G209" s="6"/>
      <c r="H209" s="6"/>
      <c r="I209" s="6">
        <v>0</v>
      </c>
      <c r="J209" s="6">
        <v>850.2</v>
      </c>
      <c r="K209" s="6">
        <v>0</v>
      </c>
      <c r="L209" s="6">
        <v>0</v>
      </c>
      <c r="M209" s="6"/>
      <c r="N209" s="6"/>
      <c r="O209" s="6"/>
      <c r="P209" s="6"/>
      <c r="Q209" s="6"/>
      <c r="R209" s="6"/>
      <c r="S209" s="6"/>
      <c r="T209" s="134"/>
      <c r="U209" s="191"/>
    </row>
    <row r="210" spans="1:21" s="5" customFormat="1" ht="38.25" outlineLevel="3" x14ac:dyDescent="0.25">
      <c r="A210" s="190"/>
      <c r="B210" s="16" t="s">
        <v>884</v>
      </c>
      <c r="C210" s="6">
        <f>SUM(D210:G210)</f>
        <v>5900</v>
      </c>
      <c r="D210" s="6">
        <v>5900</v>
      </c>
      <c r="E210" s="6">
        <v>0</v>
      </c>
      <c r="F210" s="6">
        <v>0</v>
      </c>
      <c r="G210" s="6">
        <v>0</v>
      </c>
      <c r="H210" s="6"/>
      <c r="I210" s="6">
        <v>0</v>
      </c>
      <c r="J210" s="6"/>
      <c r="K210" s="6"/>
      <c r="L210" s="6">
        <v>0</v>
      </c>
      <c r="M210" s="6"/>
      <c r="N210" s="6"/>
      <c r="O210" s="6"/>
      <c r="P210" s="6"/>
      <c r="Q210" s="6"/>
      <c r="R210" s="6"/>
      <c r="S210" s="6"/>
      <c r="T210" s="134"/>
      <c r="U210" s="191"/>
    </row>
    <row r="211" spans="1:21" s="5" customFormat="1" ht="75.75" customHeight="1" outlineLevel="2" x14ac:dyDescent="0.25">
      <c r="A211" s="190"/>
      <c r="B211" s="16" t="s">
        <v>752</v>
      </c>
      <c r="C211" s="6">
        <f t="shared" si="237"/>
        <v>194.5</v>
      </c>
      <c r="D211" s="6">
        <v>0</v>
      </c>
      <c r="E211" s="6">
        <v>194.5</v>
      </c>
      <c r="F211" s="6">
        <v>0</v>
      </c>
      <c r="G211" s="6">
        <v>0</v>
      </c>
      <c r="H211" s="6">
        <f t="shared" si="251"/>
        <v>80.5</v>
      </c>
      <c r="I211" s="6">
        <v>0</v>
      </c>
      <c r="J211" s="6">
        <v>80.5</v>
      </c>
      <c r="K211" s="6">
        <v>0</v>
      </c>
      <c r="L211" s="6">
        <v>0</v>
      </c>
      <c r="M211" s="6">
        <f t="shared" si="325"/>
        <v>41.388174807197942</v>
      </c>
      <c r="N211" s="6">
        <f t="shared" si="238"/>
        <v>114</v>
      </c>
      <c r="O211" s="6" t="str">
        <f t="shared" si="326"/>
        <v>-</v>
      </c>
      <c r="P211" s="6">
        <f t="shared" si="239"/>
        <v>0</v>
      </c>
      <c r="Q211" s="6">
        <f t="shared" si="327"/>
        <v>41.388174807197942</v>
      </c>
      <c r="R211" s="6">
        <f t="shared" si="240"/>
        <v>114</v>
      </c>
      <c r="S211" s="6" t="str">
        <f t="shared" si="328"/>
        <v>-</v>
      </c>
      <c r="T211" s="134">
        <f t="shared" si="241"/>
        <v>0</v>
      </c>
      <c r="U211" s="191" t="s">
        <v>463</v>
      </c>
    </row>
    <row r="212" spans="1:21" s="5" customFormat="1" ht="63.75" outlineLevel="2" x14ac:dyDescent="0.25">
      <c r="A212" s="190"/>
      <c r="B212" s="16" t="s">
        <v>753</v>
      </c>
      <c r="C212" s="6">
        <f t="shared" si="237"/>
        <v>28265</v>
      </c>
      <c r="D212" s="6">
        <v>2402</v>
      </c>
      <c r="E212" s="6">
        <v>25863</v>
      </c>
      <c r="F212" s="6">
        <v>0</v>
      </c>
      <c r="G212" s="6">
        <v>0</v>
      </c>
      <c r="H212" s="6">
        <f t="shared" si="251"/>
        <v>16424.8</v>
      </c>
      <c r="I212" s="6">
        <v>1893.1</v>
      </c>
      <c r="J212" s="6">
        <v>14531.7</v>
      </c>
      <c r="K212" s="6">
        <v>0</v>
      </c>
      <c r="L212" s="6">
        <v>0</v>
      </c>
      <c r="M212" s="6">
        <f t="shared" si="325"/>
        <v>58.110030072527863</v>
      </c>
      <c r="N212" s="6">
        <f>C212-H212</f>
        <v>11840.2</v>
      </c>
      <c r="O212" s="6">
        <f>IFERROR(I212/E212*100,"-")</f>
        <v>7.3197231566330272</v>
      </c>
      <c r="P212" s="6">
        <f t="shared" si="239"/>
        <v>508.90000000000009</v>
      </c>
      <c r="Q212" s="6" t="str">
        <f>IFERROR(J212/#REF!*100,"-")</f>
        <v>-</v>
      </c>
      <c r="R212" s="6">
        <f t="shared" si="240"/>
        <v>11331.3</v>
      </c>
      <c r="S212" s="6" t="str">
        <f t="shared" si="328"/>
        <v>-</v>
      </c>
      <c r="T212" s="134">
        <f t="shared" si="241"/>
        <v>0</v>
      </c>
      <c r="U212" s="191" t="s">
        <v>463</v>
      </c>
    </row>
    <row r="213" spans="1:21" s="5" customFormat="1" ht="45.75" customHeight="1" outlineLevel="2" x14ac:dyDescent="0.25">
      <c r="A213" s="190"/>
      <c r="B213" s="137" t="s">
        <v>44</v>
      </c>
      <c r="C213" s="288">
        <f t="shared" si="237"/>
        <v>0</v>
      </c>
      <c r="D213" s="288">
        <v>0</v>
      </c>
      <c r="E213" s="288">
        <v>0</v>
      </c>
      <c r="F213" s="288">
        <v>0</v>
      </c>
      <c r="G213" s="288"/>
      <c r="H213" s="288">
        <f t="shared" si="251"/>
        <v>0</v>
      </c>
      <c r="I213" s="288">
        <v>0</v>
      </c>
      <c r="J213" s="288">
        <v>0</v>
      </c>
      <c r="K213" s="288">
        <v>0</v>
      </c>
      <c r="L213" s="6"/>
      <c r="M213" s="6" t="str">
        <f t="shared" si="325"/>
        <v>-</v>
      </c>
      <c r="N213" s="6">
        <f>C213-H213</f>
        <v>0</v>
      </c>
      <c r="O213" s="6" t="str">
        <f>IFERROR(I213/E213*100,"-")</f>
        <v>-</v>
      </c>
      <c r="P213" s="6">
        <f t="shared" si="239"/>
        <v>0</v>
      </c>
      <c r="Q213" s="6" t="str">
        <f>IFERROR(J213/#REF!*100,"-")</f>
        <v>-</v>
      </c>
      <c r="R213" s="6">
        <f t="shared" si="240"/>
        <v>0</v>
      </c>
      <c r="S213" s="6" t="str">
        <f t="shared" si="328"/>
        <v>-</v>
      </c>
      <c r="T213" s="134">
        <f t="shared" si="241"/>
        <v>0</v>
      </c>
      <c r="U213" s="191"/>
    </row>
    <row r="214" spans="1:21" s="139" customFormat="1" ht="52.5" customHeight="1" outlineLevel="1" x14ac:dyDescent="0.25">
      <c r="A214" s="45"/>
      <c r="B214" s="137" t="s">
        <v>462</v>
      </c>
      <c r="C214" s="134">
        <f t="shared" ref="C214:C215" si="334">SUM(D214:F214)</f>
        <v>1838.1</v>
      </c>
      <c r="D214" s="134">
        <f>D215</f>
        <v>1838.1</v>
      </c>
      <c r="E214" s="134">
        <f t="shared" ref="E214:F214" si="335">E215</f>
        <v>0</v>
      </c>
      <c r="F214" s="134">
        <f t="shared" si="335"/>
        <v>0</v>
      </c>
      <c r="G214" s="134">
        <v>0</v>
      </c>
      <c r="H214" s="134">
        <f t="shared" ref="H214:H215" si="336">SUM(I214:K214)</f>
        <v>1829.2</v>
      </c>
      <c r="I214" s="134">
        <f>I215</f>
        <v>1829.2</v>
      </c>
      <c r="J214" s="289">
        <f t="shared" ref="J214:K214" si="337">J215</f>
        <v>0</v>
      </c>
      <c r="K214" s="289">
        <f t="shared" si="337"/>
        <v>0</v>
      </c>
      <c r="L214" s="134">
        <v>0</v>
      </c>
      <c r="M214" s="134">
        <f t="shared" ref="M214:M215" si="338">IFERROR(H214/C214*100,"-")</f>
        <v>99.515804363201141</v>
      </c>
      <c r="N214" s="134">
        <f t="shared" si="238"/>
        <v>8.8999999999998636</v>
      </c>
      <c r="O214" s="134">
        <f t="shared" ref="O214:O215" si="339">IFERROR(I214/D214*100,"-")</f>
        <v>99.515804363201141</v>
      </c>
      <c r="P214" s="134">
        <f t="shared" si="239"/>
        <v>8.8999999999998636</v>
      </c>
      <c r="Q214" s="134" t="str">
        <f t="shared" ref="Q214:Q215" si="340">IFERROR(J214/E214*100,"-")</f>
        <v>-</v>
      </c>
      <c r="R214" s="134">
        <f t="shared" si="240"/>
        <v>0</v>
      </c>
      <c r="S214" s="134" t="str">
        <f t="shared" ref="S214:S215" si="341">IFERROR(K214/F214*100,"-")</f>
        <v>-</v>
      </c>
      <c r="T214" s="134">
        <f t="shared" si="241"/>
        <v>0</v>
      </c>
      <c r="U214" s="441" t="s">
        <v>464</v>
      </c>
    </row>
    <row r="215" spans="1:21" s="5" customFormat="1" ht="61.5" customHeight="1" outlineLevel="2" x14ac:dyDescent="0.25">
      <c r="A215" s="45"/>
      <c r="B215" s="16" t="s">
        <v>754</v>
      </c>
      <c r="C215" s="6">
        <f t="shared" si="334"/>
        <v>1838.1</v>
      </c>
      <c r="D215" s="6">
        <v>1838.1</v>
      </c>
      <c r="E215" s="6">
        <v>0</v>
      </c>
      <c r="F215" s="6">
        <v>0</v>
      </c>
      <c r="G215" s="6"/>
      <c r="H215" s="6">
        <f t="shared" si="336"/>
        <v>1829.2</v>
      </c>
      <c r="I215" s="6">
        <v>1829.2</v>
      </c>
      <c r="J215" s="288">
        <v>0</v>
      </c>
      <c r="K215" s="288">
        <v>0</v>
      </c>
      <c r="L215" s="6"/>
      <c r="M215" s="6">
        <f t="shared" si="338"/>
        <v>99.515804363201141</v>
      </c>
      <c r="N215" s="6">
        <f t="shared" si="238"/>
        <v>8.8999999999998636</v>
      </c>
      <c r="O215" s="6">
        <f t="shared" si="339"/>
        <v>99.515804363201141</v>
      </c>
      <c r="P215" s="6">
        <f t="shared" si="239"/>
        <v>8.8999999999998636</v>
      </c>
      <c r="Q215" s="6" t="str">
        <f t="shared" si="340"/>
        <v>-</v>
      </c>
      <c r="R215" s="6">
        <f t="shared" si="240"/>
        <v>0</v>
      </c>
      <c r="S215" s="6" t="str">
        <f t="shared" si="341"/>
        <v>-</v>
      </c>
      <c r="T215" s="6">
        <f t="shared" si="241"/>
        <v>0</v>
      </c>
      <c r="U215" s="442"/>
    </row>
    <row r="216" spans="1:21" s="5" customFormat="1" ht="69.75" customHeight="1" outlineLevel="1" x14ac:dyDescent="0.25">
      <c r="A216" s="45"/>
      <c r="B216" s="137" t="s">
        <v>368</v>
      </c>
      <c r="C216" s="134">
        <f t="shared" ref="C216:C217" si="342">SUM(D216:F216)</f>
        <v>404644.5</v>
      </c>
      <c r="D216" s="134">
        <f>D217</f>
        <v>2865.1</v>
      </c>
      <c r="E216" s="134">
        <f t="shared" ref="E216:F216" si="343">E217</f>
        <v>134241.9</v>
      </c>
      <c r="F216" s="134">
        <f t="shared" si="343"/>
        <v>267537.5</v>
      </c>
      <c r="G216" s="289">
        <v>0</v>
      </c>
      <c r="H216" s="134">
        <f t="shared" ref="H216:H217" si="344">SUM(I216:K216)</f>
        <v>222339.20000000001</v>
      </c>
      <c r="I216" s="134">
        <f>I217</f>
        <v>1012.5</v>
      </c>
      <c r="J216" s="134">
        <f t="shared" ref="J216:L216" si="345">J217</f>
        <v>59531.7</v>
      </c>
      <c r="K216" s="134">
        <f t="shared" si="345"/>
        <v>161795</v>
      </c>
      <c r="L216" s="134">
        <f t="shared" si="345"/>
        <v>0</v>
      </c>
      <c r="M216" s="134">
        <f t="shared" si="261"/>
        <v>54.946798980339537</v>
      </c>
      <c r="N216" s="134">
        <f t="shared" ref="N216:N290" si="346">C216-H216</f>
        <v>182305.3</v>
      </c>
      <c r="O216" s="134">
        <f t="shared" si="262"/>
        <v>35.339080660360892</v>
      </c>
      <c r="P216" s="134">
        <f t="shared" ref="P216:P290" si="347">D216-I216</f>
        <v>1852.6</v>
      </c>
      <c r="Q216" s="134">
        <f t="shared" si="263"/>
        <v>44.346586274479129</v>
      </c>
      <c r="R216" s="134">
        <f t="shared" ref="R216:R290" si="348">E216-J216</f>
        <v>74710.2</v>
      </c>
      <c r="S216" s="134">
        <f t="shared" si="264"/>
        <v>60.475634256879871</v>
      </c>
      <c r="T216" s="134">
        <f t="shared" ref="T216:T290" si="349">F216-K216</f>
        <v>105742.5</v>
      </c>
      <c r="U216" s="193"/>
    </row>
    <row r="217" spans="1:21" s="5" customFormat="1" ht="69.75" customHeight="1" outlineLevel="2" x14ac:dyDescent="0.25">
      <c r="A217" s="130"/>
      <c r="B217" s="16" t="s">
        <v>755</v>
      </c>
      <c r="C217" s="6">
        <f t="shared" si="342"/>
        <v>404644.5</v>
      </c>
      <c r="D217" s="6">
        <v>2865.1</v>
      </c>
      <c r="E217" s="6">
        <v>134241.9</v>
      </c>
      <c r="F217" s="6">
        <v>267537.5</v>
      </c>
      <c r="G217" s="288"/>
      <c r="H217" s="6">
        <f t="shared" si="344"/>
        <v>222339.20000000001</v>
      </c>
      <c r="I217" s="6">
        <v>1012.5</v>
      </c>
      <c r="J217" s="6">
        <v>59531.7</v>
      </c>
      <c r="K217" s="6">
        <v>161795</v>
      </c>
      <c r="L217" s="6"/>
      <c r="M217" s="6">
        <f t="shared" si="261"/>
        <v>54.946798980339537</v>
      </c>
      <c r="N217" s="6">
        <f t="shared" si="346"/>
        <v>182305.3</v>
      </c>
      <c r="O217" s="6">
        <f t="shared" si="262"/>
        <v>35.339080660360892</v>
      </c>
      <c r="P217" s="6">
        <f t="shared" si="347"/>
        <v>1852.6</v>
      </c>
      <c r="Q217" s="6">
        <f t="shared" si="263"/>
        <v>44.346586274479129</v>
      </c>
      <c r="R217" s="6">
        <f t="shared" si="348"/>
        <v>74710.2</v>
      </c>
      <c r="S217" s="6">
        <f t="shared" si="264"/>
        <v>60.475634256879871</v>
      </c>
      <c r="T217" s="6">
        <f t="shared" si="349"/>
        <v>105742.5</v>
      </c>
      <c r="U217" s="193"/>
    </row>
    <row r="218" spans="1:21" s="5" customFormat="1" ht="56.25" customHeight="1" outlineLevel="1" x14ac:dyDescent="0.25">
      <c r="A218" s="45"/>
      <c r="B218" s="137" t="s">
        <v>697</v>
      </c>
      <c r="C218" s="134">
        <f t="shared" ref="C218:C274" si="350">SUM(D218:F218)</f>
        <v>161016.79999999999</v>
      </c>
      <c r="D218" s="134">
        <f>SUM(D219:D221)</f>
        <v>104894.59999999999</v>
      </c>
      <c r="E218" s="134">
        <f t="shared" ref="E218:F218" si="351">SUM(E219:E221)</f>
        <v>56122.2</v>
      </c>
      <c r="F218" s="134">
        <f t="shared" si="351"/>
        <v>0</v>
      </c>
      <c r="G218" s="134">
        <f>SUM(G219:G221)</f>
        <v>0</v>
      </c>
      <c r="H218" s="134">
        <f t="shared" ref="H218:H275" si="352">SUM(I218:K218)</f>
        <v>98280.900000000009</v>
      </c>
      <c r="I218" s="134">
        <f>SUM(I219:I221)</f>
        <v>50013.100000000006</v>
      </c>
      <c r="J218" s="134">
        <f t="shared" ref="J218:K218" si="353">SUM(J219:J221)</f>
        <v>48267.8</v>
      </c>
      <c r="K218" s="289">
        <f t="shared" si="353"/>
        <v>0</v>
      </c>
      <c r="L218" s="134">
        <f>SUM(L219:L221)</f>
        <v>0</v>
      </c>
      <c r="M218" s="134">
        <f t="shared" si="261"/>
        <v>61.037668119103103</v>
      </c>
      <c r="N218" s="134">
        <f t="shared" si="346"/>
        <v>62735.89999999998</v>
      </c>
      <c r="O218" s="134">
        <f t="shared" si="262"/>
        <v>47.679384830105661</v>
      </c>
      <c r="P218" s="134">
        <f t="shared" si="347"/>
        <v>54881.499999999985</v>
      </c>
      <c r="Q218" s="134">
        <f t="shared" si="263"/>
        <v>86.004825185042648</v>
      </c>
      <c r="R218" s="134">
        <f t="shared" si="348"/>
        <v>7854.3999999999942</v>
      </c>
      <c r="S218" s="134" t="str">
        <f t="shared" si="264"/>
        <v>-</v>
      </c>
      <c r="T218" s="134">
        <f t="shared" si="349"/>
        <v>0</v>
      </c>
      <c r="U218" s="194"/>
    </row>
    <row r="219" spans="1:21" s="5" customFormat="1" ht="39" customHeight="1" outlineLevel="2" x14ac:dyDescent="0.25">
      <c r="A219" s="195"/>
      <c r="B219" s="196" t="s">
        <v>756</v>
      </c>
      <c r="C219" s="6">
        <f t="shared" si="350"/>
        <v>147887.09999999998</v>
      </c>
      <c r="D219" s="6">
        <v>91764.9</v>
      </c>
      <c r="E219" s="6">
        <v>56122.2</v>
      </c>
      <c r="F219" s="288">
        <v>0</v>
      </c>
      <c r="G219" s="288">
        <v>0</v>
      </c>
      <c r="H219" s="6">
        <f t="shared" si="352"/>
        <v>89919.1</v>
      </c>
      <c r="I219" s="6">
        <v>41651.300000000003</v>
      </c>
      <c r="J219" s="6">
        <v>48267.8</v>
      </c>
      <c r="K219" s="288">
        <v>0</v>
      </c>
      <c r="L219" s="6">
        <v>0</v>
      </c>
      <c r="M219" s="6">
        <f t="shared" si="261"/>
        <v>60.802531120023332</v>
      </c>
      <c r="N219" s="6">
        <f t="shared" si="346"/>
        <v>57967.999999999971</v>
      </c>
      <c r="O219" s="6">
        <f t="shared" si="262"/>
        <v>45.389141163996257</v>
      </c>
      <c r="P219" s="6">
        <f t="shared" si="347"/>
        <v>50113.599999999991</v>
      </c>
      <c r="Q219" s="6">
        <f t="shared" si="263"/>
        <v>86.004825185042648</v>
      </c>
      <c r="R219" s="6">
        <f t="shared" si="348"/>
        <v>7854.3999999999942</v>
      </c>
      <c r="S219" s="6" t="str">
        <f>IFERROR(#REF!/#REF!*100,"-")</f>
        <v>-</v>
      </c>
      <c r="T219" s="6">
        <f t="shared" si="349"/>
        <v>0</v>
      </c>
      <c r="U219" s="197" t="s">
        <v>465</v>
      </c>
    </row>
    <row r="220" spans="1:21" s="5" customFormat="1" ht="68.25" customHeight="1" outlineLevel="2" x14ac:dyDescent="0.25">
      <c r="A220" s="195"/>
      <c r="B220" s="196" t="s">
        <v>757</v>
      </c>
      <c r="C220" s="6">
        <f t="shared" si="350"/>
        <v>10101.299999999999</v>
      </c>
      <c r="D220" s="6">
        <v>10101.299999999999</v>
      </c>
      <c r="E220" s="288">
        <v>0</v>
      </c>
      <c r="F220" s="288">
        <v>0</v>
      </c>
      <c r="G220" s="288">
        <v>0</v>
      </c>
      <c r="H220" s="6">
        <f t="shared" si="352"/>
        <v>6681.3</v>
      </c>
      <c r="I220" s="6">
        <v>6681.3</v>
      </c>
      <c r="J220" s="288">
        <v>0</v>
      </c>
      <c r="K220" s="288">
        <v>0</v>
      </c>
      <c r="L220" s="6">
        <v>0</v>
      </c>
      <c r="M220" s="6">
        <f t="shared" si="261"/>
        <v>66.142971696712323</v>
      </c>
      <c r="N220" s="6">
        <f t="shared" si="346"/>
        <v>3419.9999999999991</v>
      </c>
      <c r="O220" s="6">
        <f t="shared" si="262"/>
        <v>66.142971696712323</v>
      </c>
      <c r="P220" s="6">
        <f t="shared" si="347"/>
        <v>3419.9999999999991</v>
      </c>
      <c r="Q220" s="6" t="str">
        <f t="shared" si="263"/>
        <v>-</v>
      </c>
      <c r="R220" s="6">
        <f t="shared" si="348"/>
        <v>0</v>
      </c>
      <c r="S220" s="6" t="str">
        <f t="shared" si="264"/>
        <v>-</v>
      </c>
      <c r="T220" s="6">
        <f t="shared" si="349"/>
        <v>0</v>
      </c>
      <c r="U220" s="197" t="s">
        <v>465</v>
      </c>
    </row>
    <row r="221" spans="1:21" s="5" customFormat="1" ht="56.25" customHeight="1" outlineLevel="2" x14ac:dyDescent="0.25">
      <c r="A221" s="195"/>
      <c r="B221" s="196" t="s">
        <v>758</v>
      </c>
      <c r="C221" s="6">
        <f t="shared" si="350"/>
        <v>3028.4</v>
      </c>
      <c r="D221" s="6">
        <v>3028.4</v>
      </c>
      <c r="E221" s="288">
        <v>0</v>
      </c>
      <c r="F221" s="288">
        <v>0</v>
      </c>
      <c r="G221" s="288">
        <v>0</v>
      </c>
      <c r="H221" s="6">
        <f t="shared" si="352"/>
        <v>1680.5</v>
      </c>
      <c r="I221" s="6">
        <v>1680.5</v>
      </c>
      <c r="J221" s="288">
        <v>0</v>
      </c>
      <c r="K221" s="288">
        <v>0</v>
      </c>
      <c r="L221" s="6">
        <v>0</v>
      </c>
      <c r="M221" s="6">
        <f t="shared" si="261"/>
        <v>55.491348566900015</v>
      </c>
      <c r="N221" s="6">
        <f t="shared" si="346"/>
        <v>1347.9</v>
      </c>
      <c r="O221" s="6">
        <f t="shared" si="262"/>
        <v>55.491348566900015</v>
      </c>
      <c r="P221" s="6">
        <f t="shared" si="347"/>
        <v>1347.9</v>
      </c>
      <c r="Q221" s="6" t="str">
        <f t="shared" si="263"/>
        <v>-</v>
      </c>
      <c r="R221" s="6">
        <f t="shared" si="348"/>
        <v>0</v>
      </c>
      <c r="S221" s="6" t="str">
        <f>IFERROR(#REF!/F221*100,"-")</f>
        <v>-</v>
      </c>
      <c r="T221" s="6">
        <f t="shared" si="349"/>
        <v>0</v>
      </c>
      <c r="U221" s="197" t="s">
        <v>465</v>
      </c>
    </row>
    <row r="222" spans="1:21" s="3" customFormat="1" ht="73.5" customHeight="1" x14ac:dyDescent="0.25">
      <c r="A222" s="7">
        <v>13</v>
      </c>
      <c r="B222" s="1" t="s">
        <v>288</v>
      </c>
      <c r="C222" s="2">
        <f t="shared" si="350"/>
        <v>2933.2000000000003</v>
      </c>
      <c r="D222" s="77">
        <f>D223</f>
        <v>2732.4</v>
      </c>
      <c r="E222" s="77">
        <f>E223</f>
        <v>200.8</v>
      </c>
      <c r="F222" s="77">
        <f>SUM(F223:F229)</f>
        <v>0</v>
      </c>
      <c r="G222" s="77">
        <f>SUM(G223:G229)</f>
        <v>0</v>
      </c>
      <c r="H222" s="2">
        <f t="shared" si="352"/>
        <v>2539.2999999999997</v>
      </c>
      <c r="I222" s="77">
        <f>I223</f>
        <v>2403.4999999999995</v>
      </c>
      <c r="J222" s="77">
        <f t="shared" ref="J222:K222" si="354">J223</f>
        <v>135.80000000000001</v>
      </c>
      <c r="K222" s="77">
        <f t="shared" si="354"/>
        <v>0</v>
      </c>
      <c r="L222" s="77">
        <f>SUM(L223:L229)</f>
        <v>0</v>
      </c>
      <c r="M222" s="2">
        <f t="shared" si="261"/>
        <v>86.570980499113574</v>
      </c>
      <c r="N222" s="2">
        <f t="shared" si="346"/>
        <v>393.90000000000055</v>
      </c>
      <c r="O222" s="2">
        <f t="shared" si="262"/>
        <v>87.962962962962948</v>
      </c>
      <c r="P222" s="2">
        <f t="shared" si="347"/>
        <v>328.90000000000055</v>
      </c>
      <c r="Q222" s="2">
        <f t="shared" si="263"/>
        <v>67.629482071713156</v>
      </c>
      <c r="R222" s="2">
        <f t="shared" si="348"/>
        <v>65</v>
      </c>
      <c r="S222" s="2" t="str">
        <f t="shared" si="264"/>
        <v>-</v>
      </c>
      <c r="T222" s="2">
        <f t="shared" si="349"/>
        <v>0</v>
      </c>
      <c r="U222" s="51" t="s">
        <v>676</v>
      </c>
    </row>
    <row r="223" spans="1:21" s="5" customFormat="1" ht="63.75" outlineLevel="1" x14ac:dyDescent="0.25">
      <c r="A223" s="78"/>
      <c r="B223" s="16" t="s">
        <v>701</v>
      </c>
      <c r="C223" s="6">
        <f>SUM(D223:F223)</f>
        <v>2933.2000000000003</v>
      </c>
      <c r="D223" s="79">
        <f>SUM(D224:D229)</f>
        <v>2732.4</v>
      </c>
      <c r="E223" s="79">
        <f t="shared" ref="E223:G223" si="355">SUM(E224:E229)</f>
        <v>200.8</v>
      </c>
      <c r="F223" s="79">
        <f t="shared" si="355"/>
        <v>0</v>
      </c>
      <c r="G223" s="79">
        <f t="shared" si="355"/>
        <v>0</v>
      </c>
      <c r="H223" s="6">
        <f t="shared" si="352"/>
        <v>2539.2999999999997</v>
      </c>
      <c r="I223" s="79">
        <f>SUM(I224:I229)</f>
        <v>2403.4999999999995</v>
      </c>
      <c r="J223" s="79">
        <f t="shared" ref="J223:K223" si="356">SUM(J224:J229)</f>
        <v>135.80000000000001</v>
      </c>
      <c r="K223" s="79">
        <f t="shared" si="356"/>
        <v>0</v>
      </c>
      <c r="L223" s="79">
        <v>0</v>
      </c>
      <c r="M223" s="6">
        <f t="shared" si="261"/>
        <v>86.570980499113574</v>
      </c>
      <c r="N223" s="6">
        <f t="shared" si="346"/>
        <v>393.90000000000055</v>
      </c>
      <c r="O223" s="6">
        <f t="shared" si="262"/>
        <v>87.962962962962948</v>
      </c>
      <c r="P223" s="6">
        <f t="shared" si="347"/>
        <v>328.90000000000055</v>
      </c>
      <c r="Q223" s="6">
        <f t="shared" si="263"/>
        <v>67.629482071713156</v>
      </c>
      <c r="R223" s="6">
        <f t="shared" si="348"/>
        <v>65</v>
      </c>
      <c r="S223" s="6" t="str">
        <f t="shared" si="264"/>
        <v>-</v>
      </c>
      <c r="T223" s="6">
        <f t="shared" si="349"/>
        <v>0</v>
      </c>
      <c r="U223" s="46"/>
    </row>
    <row r="224" spans="1:21" s="5" customFormat="1" ht="67.5" customHeight="1" outlineLevel="1" x14ac:dyDescent="0.25">
      <c r="A224" s="78"/>
      <c r="B224" s="16" t="s">
        <v>412</v>
      </c>
      <c r="C224" s="6">
        <f t="shared" si="350"/>
        <v>75</v>
      </c>
      <c r="D224" s="79">
        <v>75</v>
      </c>
      <c r="E224" s="79">
        <v>0</v>
      </c>
      <c r="F224" s="79">
        <v>0</v>
      </c>
      <c r="G224" s="79">
        <v>0</v>
      </c>
      <c r="H224" s="6">
        <f t="shared" si="352"/>
        <v>41</v>
      </c>
      <c r="I224" s="79">
        <v>41</v>
      </c>
      <c r="J224" s="79">
        <v>0</v>
      </c>
      <c r="K224" s="79">
        <v>0</v>
      </c>
      <c r="L224" s="79">
        <v>0</v>
      </c>
      <c r="M224" s="6">
        <f t="shared" si="261"/>
        <v>54.666666666666664</v>
      </c>
      <c r="N224" s="6">
        <f t="shared" si="346"/>
        <v>34</v>
      </c>
      <c r="O224" s="6">
        <f t="shared" si="262"/>
        <v>54.666666666666664</v>
      </c>
      <c r="P224" s="6">
        <f t="shared" si="347"/>
        <v>34</v>
      </c>
      <c r="Q224" s="6" t="str">
        <f t="shared" si="263"/>
        <v>-</v>
      </c>
      <c r="R224" s="6">
        <f t="shared" si="348"/>
        <v>0</v>
      </c>
      <c r="S224" s="6" t="str">
        <f t="shared" si="264"/>
        <v>-</v>
      </c>
      <c r="T224" s="6">
        <f t="shared" si="349"/>
        <v>0</v>
      </c>
      <c r="U224" s="46" t="s">
        <v>702</v>
      </c>
    </row>
    <row r="225" spans="1:36" s="5" customFormat="1" ht="45" outlineLevel="1" x14ac:dyDescent="0.25">
      <c r="A225" s="78"/>
      <c r="B225" s="16" t="s">
        <v>413</v>
      </c>
      <c r="C225" s="6">
        <f t="shared" si="350"/>
        <v>1795</v>
      </c>
      <c r="D225" s="79">
        <v>1795</v>
      </c>
      <c r="E225" s="79">
        <v>0</v>
      </c>
      <c r="F225" s="79">
        <v>0</v>
      </c>
      <c r="G225" s="79">
        <v>0</v>
      </c>
      <c r="H225" s="6">
        <f t="shared" si="352"/>
        <v>1794.1</v>
      </c>
      <c r="I225" s="79">
        <v>1794.1</v>
      </c>
      <c r="J225" s="79">
        <v>0</v>
      </c>
      <c r="K225" s="79">
        <v>0</v>
      </c>
      <c r="L225" s="79">
        <v>0</v>
      </c>
      <c r="M225" s="6">
        <f t="shared" si="261"/>
        <v>99.949860724233972</v>
      </c>
      <c r="N225" s="6">
        <f t="shared" si="346"/>
        <v>0.90000000000009095</v>
      </c>
      <c r="O225" s="6">
        <f t="shared" si="262"/>
        <v>99.949860724233972</v>
      </c>
      <c r="P225" s="6">
        <f t="shared" si="347"/>
        <v>0.90000000000009095</v>
      </c>
      <c r="Q225" s="6" t="str">
        <f t="shared" si="263"/>
        <v>-</v>
      </c>
      <c r="R225" s="6">
        <f t="shared" si="348"/>
        <v>0</v>
      </c>
      <c r="S225" s="6" t="str">
        <f t="shared" si="264"/>
        <v>-</v>
      </c>
      <c r="T225" s="6">
        <f t="shared" si="349"/>
        <v>0</v>
      </c>
      <c r="U225" s="46" t="s">
        <v>851</v>
      </c>
    </row>
    <row r="226" spans="1:36" s="5" customFormat="1" ht="51" outlineLevel="1" x14ac:dyDescent="0.25">
      <c r="A226" s="78"/>
      <c r="B226" s="16" t="s">
        <v>414</v>
      </c>
      <c r="C226" s="6">
        <f t="shared" si="350"/>
        <v>172.6</v>
      </c>
      <c r="D226" s="79">
        <v>51.8</v>
      </c>
      <c r="E226" s="79">
        <v>120.8</v>
      </c>
      <c r="F226" s="79">
        <v>0</v>
      </c>
      <c r="G226" s="79">
        <v>0</v>
      </c>
      <c r="H226" s="6">
        <f t="shared" si="352"/>
        <v>136.30000000000001</v>
      </c>
      <c r="I226" s="79">
        <v>40.299999999999997</v>
      </c>
      <c r="J226" s="79">
        <v>96</v>
      </c>
      <c r="K226" s="79">
        <v>0</v>
      </c>
      <c r="L226" s="79">
        <v>0</v>
      </c>
      <c r="M226" s="6">
        <f t="shared" si="261"/>
        <v>78.968713789107767</v>
      </c>
      <c r="N226" s="6">
        <f t="shared" si="346"/>
        <v>36.299999999999983</v>
      </c>
      <c r="O226" s="6">
        <f t="shared" si="262"/>
        <v>77.799227799227793</v>
      </c>
      <c r="P226" s="6">
        <f t="shared" si="347"/>
        <v>11.5</v>
      </c>
      <c r="Q226" s="6">
        <f t="shared" si="263"/>
        <v>79.47019867549669</v>
      </c>
      <c r="R226" s="6">
        <f t="shared" si="348"/>
        <v>24.799999999999997</v>
      </c>
      <c r="S226" s="6" t="str">
        <f t="shared" si="264"/>
        <v>-</v>
      </c>
      <c r="T226" s="6">
        <f t="shared" si="349"/>
        <v>0</v>
      </c>
      <c r="U226" s="46" t="s">
        <v>852</v>
      </c>
    </row>
    <row r="227" spans="1:36" s="5" customFormat="1" ht="102" outlineLevel="1" x14ac:dyDescent="0.25">
      <c r="A227" s="78"/>
      <c r="B227" s="16" t="s">
        <v>415</v>
      </c>
      <c r="C227" s="6">
        <f t="shared" si="350"/>
        <v>780</v>
      </c>
      <c r="D227" s="79">
        <v>700</v>
      </c>
      <c r="E227" s="79">
        <v>80</v>
      </c>
      <c r="F227" s="79">
        <v>0</v>
      </c>
      <c r="G227" s="79">
        <v>0</v>
      </c>
      <c r="H227" s="6">
        <f t="shared" si="352"/>
        <v>525.69999999999993</v>
      </c>
      <c r="I227" s="79">
        <v>485.9</v>
      </c>
      <c r="J227" s="79">
        <v>39.799999999999997</v>
      </c>
      <c r="K227" s="79">
        <v>0</v>
      </c>
      <c r="L227" s="79">
        <v>0</v>
      </c>
      <c r="M227" s="6">
        <f t="shared" si="261"/>
        <v>67.397435897435884</v>
      </c>
      <c r="N227" s="6">
        <f t="shared" si="346"/>
        <v>254.30000000000007</v>
      </c>
      <c r="O227" s="6">
        <f t="shared" si="262"/>
        <v>69.414285714285711</v>
      </c>
      <c r="P227" s="6">
        <f t="shared" si="347"/>
        <v>214.10000000000002</v>
      </c>
      <c r="Q227" s="6">
        <f t="shared" si="263"/>
        <v>49.749999999999993</v>
      </c>
      <c r="R227" s="6">
        <f t="shared" si="348"/>
        <v>40.200000000000003</v>
      </c>
      <c r="S227" s="6" t="str">
        <f t="shared" si="264"/>
        <v>-</v>
      </c>
      <c r="T227" s="6">
        <f t="shared" si="349"/>
        <v>0</v>
      </c>
      <c r="U227" s="46" t="s">
        <v>703</v>
      </c>
    </row>
    <row r="228" spans="1:36" s="5" customFormat="1" ht="45" customHeight="1" outlineLevel="1" x14ac:dyDescent="0.25">
      <c r="A228" s="78"/>
      <c r="B228" s="16" t="s">
        <v>46</v>
      </c>
      <c r="C228" s="6">
        <f t="shared" ref="C228" si="357">SUM(D228:F228)</f>
        <v>90.6</v>
      </c>
      <c r="D228" s="79">
        <v>90.6</v>
      </c>
      <c r="E228" s="79">
        <v>0</v>
      </c>
      <c r="F228" s="79">
        <v>0</v>
      </c>
      <c r="G228" s="79">
        <v>0</v>
      </c>
      <c r="H228" s="6">
        <f t="shared" ref="H228" si="358">SUM(I228:K228)</f>
        <v>36.200000000000003</v>
      </c>
      <c r="I228" s="79">
        <v>36.200000000000003</v>
      </c>
      <c r="J228" s="79">
        <v>0</v>
      </c>
      <c r="K228" s="79">
        <v>0</v>
      </c>
      <c r="L228" s="79">
        <v>0</v>
      </c>
      <c r="M228" s="6">
        <f t="shared" ref="M228" si="359">IFERROR(H228/C228*100,"-")</f>
        <v>39.95584988962473</v>
      </c>
      <c r="N228" s="6">
        <f t="shared" ref="N228" si="360">C228-H228</f>
        <v>54.399999999999991</v>
      </c>
      <c r="O228" s="6">
        <f t="shared" ref="O228" si="361">IFERROR(I228/D228*100,"-")</f>
        <v>39.95584988962473</v>
      </c>
      <c r="P228" s="6">
        <f t="shared" ref="P228" si="362">D228-I228</f>
        <v>54.399999999999991</v>
      </c>
      <c r="Q228" s="6" t="str">
        <f t="shared" ref="Q228" si="363">IFERROR(J228/E228*100,"-")</f>
        <v>-</v>
      </c>
      <c r="R228" s="6">
        <f t="shared" ref="R228" si="364">E228-J228</f>
        <v>0</v>
      </c>
      <c r="S228" s="6" t="str">
        <f t="shared" ref="S228" si="365">IFERROR(K228/F228*100,"-")</f>
        <v>-</v>
      </c>
      <c r="T228" s="6">
        <f t="shared" ref="T228" si="366">F228-K228</f>
        <v>0</v>
      </c>
      <c r="U228" s="46" t="s">
        <v>704</v>
      </c>
    </row>
    <row r="229" spans="1:36" s="5" customFormat="1" ht="38.25" outlineLevel="1" x14ac:dyDescent="0.25">
      <c r="A229" s="78"/>
      <c r="B229" s="16" t="s">
        <v>416</v>
      </c>
      <c r="C229" s="6">
        <f t="shared" si="350"/>
        <v>20</v>
      </c>
      <c r="D229" s="79">
        <v>20</v>
      </c>
      <c r="E229" s="79">
        <v>0</v>
      </c>
      <c r="F229" s="79">
        <v>0</v>
      </c>
      <c r="G229" s="79">
        <v>0</v>
      </c>
      <c r="H229" s="6">
        <f t="shared" si="352"/>
        <v>6</v>
      </c>
      <c r="I229" s="79">
        <v>6</v>
      </c>
      <c r="J229" s="79">
        <v>0</v>
      </c>
      <c r="K229" s="79">
        <v>0</v>
      </c>
      <c r="L229" s="79">
        <v>0</v>
      </c>
      <c r="M229" s="6">
        <f t="shared" si="261"/>
        <v>30</v>
      </c>
      <c r="N229" s="6">
        <f t="shared" si="346"/>
        <v>14</v>
      </c>
      <c r="O229" s="6">
        <f t="shared" si="262"/>
        <v>30</v>
      </c>
      <c r="P229" s="6">
        <f t="shared" si="347"/>
        <v>14</v>
      </c>
      <c r="Q229" s="6" t="str">
        <f t="shared" si="263"/>
        <v>-</v>
      </c>
      <c r="R229" s="6">
        <f t="shared" si="348"/>
        <v>0</v>
      </c>
      <c r="S229" s="6" t="str">
        <f t="shared" si="264"/>
        <v>-</v>
      </c>
      <c r="T229" s="6">
        <f t="shared" si="349"/>
        <v>0</v>
      </c>
      <c r="U229" s="46" t="s">
        <v>705</v>
      </c>
    </row>
    <row r="230" spans="1:36" s="3" customFormat="1" ht="74.25" customHeight="1" x14ac:dyDescent="0.25">
      <c r="A230" s="7">
        <v>14</v>
      </c>
      <c r="B230" s="1" t="s">
        <v>47</v>
      </c>
      <c r="C230" s="2">
        <f t="shared" si="350"/>
        <v>15966.4</v>
      </c>
      <c r="D230" s="2">
        <f>D231+D237</f>
        <v>15966.4</v>
      </c>
      <c r="E230" s="2">
        <f>E231+E237</f>
        <v>0</v>
      </c>
      <c r="F230" s="2">
        <f>F231+F237</f>
        <v>0</v>
      </c>
      <c r="G230" s="2">
        <f>G231+G237</f>
        <v>0</v>
      </c>
      <c r="H230" s="2">
        <f t="shared" si="352"/>
        <v>7801.2000000000007</v>
      </c>
      <c r="I230" s="2">
        <f>I231+I237</f>
        <v>7801.2000000000007</v>
      </c>
      <c r="J230" s="2">
        <f>J231+J237</f>
        <v>0</v>
      </c>
      <c r="K230" s="2">
        <f>K231+K237</f>
        <v>0</v>
      </c>
      <c r="L230" s="2">
        <f>L231+L237</f>
        <v>0</v>
      </c>
      <c r="M230" s="2">
        <f>IFERROR(H230/C230*100,"-")</f>
        <v>48.860106223068449</v>
      </c>
      <c r="N230" s="2">
        <f t="shared" si="346"/>
        <v>8165.1999999999989</v>
      </c>
      <c r="O230" s="2">
        <f t="shared" si="262"/>
        <v>48.860106223068449</v>
      </c>
      <c r="P230" s="2">
        <f t="shared" si="347"/>
        <v>8165.1999999999989</v>
      </c>
      <c r="Q230" s="2" t="str">
        <f t="shared" si="263"/>
        <v>-</v>
      </c>
      <c r="R230" s="2">
        <f t="shared" si="348"/>
        <v>0</v>
      </c>
      <c r="S230" s="2" t="str">
        <f t="shared" si="264"/>
        <v>-</v>
      </c>
      <c r="T230" s="2">
        <f t="shared" si="349"/>
        <v>0</v>
      </c>
      <c r="U230" s="51"/>
    </row>
    <row r="231" spans="1:36" s="139" customFormat="1" ht="25.5" outlineLevel="1" x14ac:dyDescent="0.25">
      <c r="A231" s="45"/>
      <c r="B231" s="137" t="s">
        <v>402</v>
      </c>
      <c r="C231" s="313">
        <f>SUM(D231:F231)</f>
        <v>813.09999999999991</v>
      </c>
      <c r="D231" s="313">
        <f>SUM(D232+D234)</f>
        <v>813.09999999999991</v>
      </c>
      <c r="E231" s="313">
        <f t="shared" ref="E231:F231" si="367">E232</f>
        <v>0</v>
      </c>
      <c r="F231" s="313">
        <f t="shared" si="367"/>
        <v>0</v>
      </c>
      <c r="G231" s="313">
        <v>0</v>
      </c>
      <c r="H231" s="313">
        <f>SUM(I231:K231)</f>
        <v>269.5</v>
      </c>
      <c r="I231" s="313">
        <f>I232</f>
        <v>269.5</v>
      </c>
      <c r="J231" s="313">
        <f t="shared" ref="J231:K231" si="368">J232</f>
        <v>0</v>
      </c>
      <c r="K231" s="313">
        <f t="shared" si="368"/>
        <v>0</v>
      </c>
      <c r="L231" s="313">
        <v>0</v>
      </c>
      <c r="M231" s="134">
        <f t="shared" ref="M231" si="369">IFERROR(H231/C231*100,"-")</f>
        <v>33.144754642725374</v>
      </c>
      <c r="N231" s="134">
        <f t="shared" ref="N231" si="370">C231-H231</f>
        <v>543.59999999999991</v>
      </c>
      <c r="O231" s="134">
        <f t="shared" ref="O231" si="371">IFERROR(I231/D231*100,"-")</f>
        <v>33.144754642725374</v>
      </c>
      <c r="P231" s="134">
        <f>D231-I231</f>
        <v>543.59999999999991</v>
      </c>
      <c r="Q231" s="134" t="str">
        <f t="shared" ref="Q231" si="372">IFERROR(J231/E231*100,"-")</f>
        <v>-</v>
      </c>
      <c r="R231" s="134">
        <f t="shared" ref="R231" si="373">E231-J231</f>
        <v>0</v>
      </c>
      <c r="S231" s="134" t="str">
        <f>IFERROR(K231/F231*100,"-")</f>
        <v>-</v>
      </c>
      <c r="T231" s="134">
        <f>F231-K231</f>
        <v>0</v>
      </c>
      <c r="U231" s="138"/>
    </row>
    <row r="232" spans="1:36" s="5" customFormat="1" ht="51" outlineLevel="2" x14ac:dyDescent="0.25">
      <c r="A232" s="140"/>
      <c r="B232" s="141" t="s">
        <v>716</v>
      </c>
      <c r="C232" s="314">
        <f t="shared" ref="C232:C237" si="374">SUM(D232:F232)</f>
        <v>328.2</v>
      </c>
      <c r="D232" s="314">
        <f>D233</f>
        <v>328.2</v>
      </c>
      <c r="E232" s="314">
        <f t="shared" ref="E232:F232" si="375">E233</f>
        <v>0</v>
      </c>
      <c r="F232" s="314">
        <f t="shared" si="375"/>
        <v>0</v>
      </c>
      <c r="G232" s="314">
        <v>0</v>
      </c>
      <c r="H232" s="314">
        <f>SUM(I232:K232)</f>
        <v>269.5</v>
      </c>
      <c r="I232" s="314">
        <f>I233</f>
        <v>269.5</v>
      </c>
      <c r="J232" s="314">
        <f t="shared" ref="J232:K232" si="376">J233</f>
        <v>0</v>
      </c>
      <c r="K232" s="314">
        <f t="shared" si="376"/>
        <v>0</v>
      </c>
      <c r="L232" s="314"/>
      <c r="M232" s="6">
        <f t="shared" ref="M232:M233" si="377">IFERROR(H232/C232*100,"-")</f>
        <v>82.114564290067037</v>
      </c>
      <c r="N232" s="6">
        <f t="shared" ref="N232:N233" si="378">C232-H232</f>
        <v>58.699999999999989</v>
      </c>
      <c r="O232" s="6">
        <f t="shared" ref="O232:O234" si="379">IFERROR(I232/D232*100,"-")</f>
        <v>82.114564290067037</v>
      </c>
      <c r="P232" s="6">
        <f t="shared" ref="P232:P233" si="380">D232-I232</f>
        <v>58.699999999999989</v>
      </c>
      <c r="Q232" s="6" t="str">
        <f t="shared" ref="Q232:Q233" si="381">IFERROR(J232/E232*100,"-")</f>
        <v>-</v>
      </c>
      <c r="R232" s="6">
        <f t="shared" ref="R232:R233" si="382">E232-J232</f>
        <v>0</v>
      </c>
      <c r="S232" s="6" t="str">
        <f t="shared" ref="S232:S233" si="383">IFERROR(K232/F232*100,"-")</f>
        <v>-</v>
      </c>
      <c r="T232" s="6">
        <f t="shared" ref="T232:T233" si="384">F232-K232</f>
        <v>0</v>
      </c>
      <c r="U232" s="46"/>
    </row>
    <row r="233" spans="1:36" s="5" customFormat="1" ht="30" outlineLevel="2" x14ac:dyDescent="0.25">
      <c r="A233" s="140"/>
      <c r="B233" s="16" t="s">
        <v>403</v>
      </c>
      <c r="C233" s="314">
        <f t="shared" si="374"/>
        <v>328.2</v>
      </c>
      <c r="D233" s="314">
        <v>328.2</v>
      </c>
      <c r="E233" s="314">
        <v>0</v>
      </c>
      <c r="F233" s="314">
        <v>0</v>
      </c>
      <c r="G233" s="314">
        <v>0</v>
      </c>
      <c r="H233" s="314">
        <f t="shared" ref="H233:H236" si="385">SUM(I233:K233)</f>
        <v>269.5</v>
      </c>
      <c r="I233" s="314">
        <v>269.5</v>
      </c>
      <c r="J233" s="314"/>
      <c r="K233" s="314"/>
      <c r="L233" s="314"/>
      <c r="M233" s="6">
        <f t="shared" si="377"/>
        <v>82.114564290067037</v>
      </c>
      <c r="N233" s="6">
        <f t="shared" si="378"/>
        <v>58.699999999999989</v>
      </c>
      <c r="O233" s="6">
        <f t="shared" si="379"/>
        <v>82.114564290067037</v>
      </c>
      <c r="P233" s="6">
        <f t="shared" si="380"/>
        <v>58.699999999999989</v>
      </c>
      <c r="Q233" s="6" t="str">
        <f t="shared" si="381"/>
        <v>-</v>
      </c>
      <c r="R233" s="6">
        <f t="shared" si="382"/>
        <v>0</v>
      </c>
      <c r="S233" s="6" t="str">
        <f t="shared" si="383"/>
        <v>-</v>
      </c>
      <c r="T233" s="6">
        <f t="shared" si="384"/>
        <v>0</v>
      </c>
      <c r="U233" s="46" t="s">
        <v>715</v>
      </c>
    </row>
    <row r="234" spans="1:36" s="300" customFormat="1" ht="40.5" customHeight="1" outlineLevel="1" x14ac:dyDescent="0.25">
      <c r="A234" s="296"/>
      <c r="B234" s="311" t="s">
        <v>858</v>
      </c>
      <c r="C234" s="314">
        <f t="shared" si="374"/>
        <v>484.9</v>
      </c>
      <c r="D234" s="314">
        <f>SUM(D235:D236)</f>
        <v>484.9</v>
      </c>
      <c r="E234" s="314">
        <v>0</v>
      </c>
      <c r="F234" s="314">
        <v>0</v>
      </c>
      <c r="G234" s="314">
        <v>0</v>
      </c>
      <c r="H234" s="314">
        <f t="shared" si="385"/>
        <v>0</v>
      </c>
      <c r="I234" s="314">
        <v>0</v>
      </c>
      <c r="J234" s="297"/>
      <c r="K234" s="297"/>
      <c r="L234" s="315"/>
      <c r="M234" s="134">
        <f t="shared" si="261"/>
        <v>0</v>
      </c>
      <c r="N234" s="6">
        <f>C234-H234</f>
        <v>484.9</v>
      </c>
      <c r="O234" s="6">
        <f t="shared" si="379"/>
        <v>0</v>
      </c>
      <c r="P234" s="6">
        <f>D234-I234</f>
        <v>484.9</v>
      </c>
      <c r="Q234" s="298"/>
      <c r="R234" s="298"/>
      <c r="S234" s="298"/>
      <c r="T234" s="299"/>
      <c r="U234" s="301"/>
      <c r="V234" s="302"/>
      <c r="W234" s="302"/>
      <c r="X234" s="303"/>
      <c r="Y234" s="302"/>
      <c r="Z234" s="302"/>
      <c r="AA234" s="302"/>
      <c r="AB234" s="303"/>
      <c r="AC234" s="302"/>
      <c r="AD234" s="302"/>
      <c r="AE234" s="304"/>
      <c r="AF234" s="305"/>
      <c r="AG234" s="305"/>
      <c r="AH234" s="305"/>
      <c r="AI234" s="305"/>
      <c r="AJ234" s="305"/>
    </row>
    <row r="235" spans="1:36" s="295" customFormat="1" ht="32.25" customHeight="1" outlineLevel="2" x14ac:dyDescent="0.25">
      <c r="A235" s="292"/>
      <c r="B235" s="312" t="s">
        <v>856</v>
      </c>
      <c r="C235" s="314">
        <f t="shared" si="374"/>
        <v>242.45</v>
      </c>
      <c r="D235" s="314">
        <v>242.45</v>
      </c>
      <c r="E235" s="314">
        <v>0</v>
      </c>
      <c r="F235" s="314">
        <v>0</v>
      </c>
      <c r="G235" s="314">
        <v>0</v>
      </c>
      <c r="H235" s="314">
        <f t="shared" si="385"/>
        <v>0</v>
      </c>
      <c r="I235" s="314">
        <v>0</v>
      </c>
      <c r="J235" s="291"/>
      <c r="K235" s="291"/>
      <c r="L235" s="316"/>
      <c r="M235" s="134">
        <f t="shared" si="261"/>
        <v>0</v>
      </c>
      <c r="N235" s="6"/>
      <c r="O235" s="293"/>
      <c r="P235" s="6"/>
      <c r="Q235" s="293"/>
      <c r="R235" s="293"/>
      <c r="S235" s="293"/>
      <c r="T235" s="294"/>
      <c r="U235" s="446" t="s">
        <v>859</v>
      </c>
      <c r="V235" s="306"/>
      <c r="W235" s="306"/>
      <c r="X235" s="307"/>
      <c r="Y235" s="306"/>
      <c r="Z235" s="308"/>
      <c r="AA235" s="308"/>
      <c r="AB235" s="307"/>
      <c r="AC235" s="306"/>
      <c r="AD235" s="308"/>
      <c r="AE235" s="309"/>
      <c r="AF235" s="310"/>
      <c r="AG235" s="310"/>
      <c r="AH235" s="310"/>
      <c r="AI235" s="310"/>
      <c r="AJ235" s="310"/>
    </row>
    <row r="236" spans="1:36" s="295" customFormat="1" ht="33" customHeight="1" outlineLevel="2" x14ac:dyDescent="0.25">
      <c r="A236" s="292"/>
      <c r="B236" s="312" t="s">
        <v>857</v>
      </c>
      <c r="C236" s="314">
        <f t="shared" si="374"/>
        <v>242.45</v>
      </c>
      <c r="D236" s="314">
        <v>242.45</v>
      </c>
      <c r="E236" s="314">
        <v>0</v>
      </c>
      <c r="F236" s="314">
        <v>0</v>
      </c>
      <c r="G236" s="314">
        <v>0</v>
      </c>
      <c r="H236" s="314">
        <f t="shared" si="385"/>
        <v>0</v>
      </c>
      <c r="I236" s="314">
        <v>0</v>
      </c>
      <c r="J236" s="291"/>
      <c r="K236" s="291"/>
      <c r="L236" s="316"/>
      <c r="M236" s="134">
        <f t="shared" si="261"/>
        <v>0</v>
      </c>
      <c r="N236" s="6"/>
      <c r="O236" s="293"/>
      <c r="P236" s="6"/>
      <c r="Q236" s="293"/>
      <c r="R236" s="293"/>
      <c r="S236" s="293"/>
      <c r="T236" s="294"/>
      <c r="U236" s="447"/>
      <c r="V236" s="306"/>
      <c r="W236" s="306"/>
      <c r="X236" s="307"/>
      <c r="Y236" s="306"/>
      <c r="Z236" s="308"/>
      <c r="AA236" s="308"/>
      <c r="AB236" s="307"/>
      <c r="AC236" s="306"/>
      <c r="AD236" s="308"/>
      <c r="AE236" s="309"/>
      <c r="AF236" s="310"/>
      <c r="AG236" s="310"/>
      <c r="AH236" s="310"/>
      <c r="AI236" s="310"/>
      <c r="AJ236" s="310"/>
    </row>
    <row r="237" spans="1:36" s="5" customFormat="1" ht="83.25" customHeight="1" outlineLevel="1" x14ac:dyDescent="0.25">
      <c r="A237" s="45"/>
      <c r="B237" s="137" t="s">
        <v>48</v>
      </c>
      <c r="C237" s="313">
        <f t="shared" si="374"/>
        <v>15153.3</v>
      </c>
      <c r="D237" s="313">
        <f>SUM(D238:D243)</f>
        <v>15153.3</v>
      </c>
      <c r="E237" s="313">
        <f t="shared" ref="E237:F237" si="386">SUM(E238:E243)</f>
        <v>0</v>
      </c>
      <c r="F237" s="313">
        <f t="shared" si="386"/>
        <v>0</v>
      </c>
      <c r="G237" s="313">
        <f>SUM(G238:G242)</f>
        <v>0</v>
      </c>
      <c r="H237" s="313">
        <f t="shared" si="352"/>
        <v>7531.7000000000007</v>
      </c>
      <c r="I237" s="313">
        <f>SUM(I238:I243)</f>
        <v>7531.7000000000007</v>
      </c>
      <c r="J237" s="313">
        <f t="shared" ref="J237:K237" si="387">SUM(J238:J243)</f>
        <v>0</v>
      </c>
      <c r="K237" s="289">
        <f t="shared" si="387"/>
        <v>0</v>
      </c>
      <c r="L237" s="289">
        <f>SUM(L238:L242)</f>
        <v>0</v>
      </c>
      <c r="M237" s="134">
        <f t="shared" si="261"/>
        <v>49.70336494360965</v>
      </c>
      <c r="N237" s="134">
        <f t="shared" si="346"/>
        <v>7621.5999999999985</v>
      </c>
      <c r="O237" s="134">
        <f t="shared" si="262"/>
        <v>49.70336494360965</v>
      </c>
      <c r="P237" s="134">
        <f t="shared" si="347"/>
        <v>7621.5999999999985</v>
      </c>
      <c r="Q237" s="134" t="str">
        <f t="shared" si="263"/>
        <v>-</v>
      </c>
      <c r="R237" s="134">
        <f t="shared" si="348"/>
        <v>0</v>
      </c>
      <c r="S237" s="134" t="str">
        <f t="shared" si="264"/>
        <v>-</v>
      </c>
      <c r="T237" s="134">
        <f t="shared" si="349"/>
        <v>0</v>
      </c>
      <c r="U237" s="46"/>
    </row>
    <row r="238" spans="1:36" s="5" customFormat="1" ht="63.75" outlineLevel="2" x14ac:dyDescent="0.25">
      <c r="A238" s="142"/>
      <c r="B238" s="141" t="s">
        <v>718</v>
      </c>
      <c r="C238" s="314">
        <f t="shared" si="350"/>
        <v>232.1</v>
      </c>
      <c r="D238" s="314">
        <v>232.1</v>
      </c>
      <c r="E238" s="314">
        <v>0</v>
      </c>
      <c r="F238" s="314">
        <v>0</v>
      </c>
      <c r="G238" s="314">
        <v>0</v>
      </c>
      <c r="H238" s="314">
        <f t="shared" si="352"/>
        <v>138.4</v>
      </c>
      <c r="I238" s="314">
        <v>138.4</v>
      </c>
      <c r="J238" s="314">
        <v>0</v>
      </c>
      <c r="K238" s="288">
        <v>0</v>
      </c>
      <c r="L238" s="288">
        <v>0</v>
      </c>
      <c r="M238" s="6">
        <f t="shared" si="261"/>
        <v>59.629470056010348</v>
      </c>
      <c r="N238" s="6">
        <f t="shared" si="346"/>
        <v>93.699999999999989</v>
      </c>
      <c r="O238" s="6">
        <f t="shared" si="262"/>
        <v>59.629470056010348</v>
      </c>
      <c r="P238" s="6">
        <f t="shared" si="347"/>
        <v>93.699999999999989</v>
      </c>
      <c r="Q238" s="6" t="str">
        <f t="shared" si="263"/>
        <v>-</v>
      </c>
      <c r="R238" s="6">
        <f t="shared" si="348"/>
        <v>0</v>
      </c>
      <c r="S238" s="6" t="str">
        <f t="shared" si="264"/>
        <v>-</v>
      </c>
      <c r="T238" s="6">
        <f t="shared" si="349"/>
        <v>0</v>
      </c>
      <c r="U238" s="46" t="s">
        <v>717</v>
      </c>
    </row>
    <row r="239" spans="1:36" s="5" customFormat="1" ht="63.75" outlineLevel="2" x14ac:dyDescent="0.25">
      <c r="A239" s="142"/>
      <c r="B239" s="141" t="s">
        <v>719</v>
      </c>
      <c r="C239" s="314">
        <f t="shared" si="350"/>
        <v>583.70000000000005</v>
      </c>
      <c r="D239" s="314">
        <v>583.70000000000005</v>
      </c>
      <c r="E239" s="314">
        <v>0</v>
      </c>
      <c r="F239" s="314">
        <v>0</v>
      </c>
      <c r="G239" s="314">
        <v>0</v>
      </c>
      <c r="H239" s="314">
        <f t="shared" si="352"/>
        <v>430.2</v>
      </c>
      <c r="I239" s="314">
        <v>430.2</v>
      </c>
      <c r="J239" s="314">
        <v>0</v>
      </c>
      <c r="K239" s="288">
        <v>0</v>
      </c>
      <c r="L239" s="288">
        <v>0</v>
      </c>
      <c r="M239" s="6">
        <f t="shared" si="261"/>
        <v>73.702244303580599</v>
      </c>
      <c r="N239" s="6">
        <f t="shared" si="346"/>
        <v>153.50000000000006</v>
      </c>
      <c r="O239" s="6">
        <f t="shared" si="262"/>
        <v>73.702244303580599</v>
      </c>
      <c r="P239" s="6">
        <f t="shared" si="347"/>
        <v>153.50000000000006</v>
      </c>
      <c r="Q239" s="6" t="str">
        <f t="shared" si="263"/>
        <v>-</v>
      </c>
      <c r="R239" s="6">
        <f t="shared" si="348"/>
        <v>0</v>
      </c>
      <c r="S239" s="6" t="str">
        <f t="shared" si="264"/>
        <v>-</v>
      </c>
      <c r="T239" s="6">
        <f t="shared" si="349"/>
        <v>0</v>
      </c>
      <c r="U239" s="48" t="s">
        <v>860</v>
      </c>
    </row>
    <row r="240" spans="1:36" s="5" customFormat="1" ht="25.5" outlineLevel="2" x14ac:dyDescent="0.25">
      <c r="A240" s="143"/>
      <c r="B240" s="141" t="s">
        <v>720</v>
      </c>
      <c r="C240" s="314">
        <f t="shared" si="350"/>
        <v>75.5</v>
      </c>
      <c r="D240" s="314">
        <v>75.5</v>
      </c>
      <c r="E240" s="314">
        <v>0</v>
      </c>
      <c r="F240" s="314">
        <v>0</v>
      </c>
      <c r="G240" s="314">
        <v>0</v>
      </c>
      <c r="H240" s="314">
        <f t="shared" si="352"/>
        <v>75.5</v>
      </c>
      <c r="I240" s="314">
        <v>75.5</v>
      </c>
      <c r="J240" s="314">
        <v>0</v>
      </c>
      <c r="K240" s="288">
        <v>0</v>
      </c>
      <c r="L240" s="288">
        <v>0</v>
      </c>
      <c r="M240" s="6">
        <f t="shared" si="261"/>
        <v>100</v>
      </c>
      <c r="N240" s="6">
        <f t="shared" si="346"/>
        <v>0</v>
      </c>
      <c r="O240" s="6">
        <f t="shared" si="262"/>
        <v>100</v>
      </c>
      <c r="P240" s="6">
        <f t="shared" si="347"/>
        <v>0</v>
      </c>
      <c r="Q240" s="6" t="str">
        <f t="shared" si="263"/>
        <v>-</v>
      </c>
      <c r="R240" s="6">
        <f t="shared" si="348"/>
        <v>0</v>
      </c>
      <c r="S240" s="6" t="str">
        <f t="shared" si="264"/>
        <v>-</v>
      </c>
      <c r="T240" s="6">
        <f t="shared" si="349"/>
        <v>0</v>
      </c>
      <c r="U240" s="46"/>
    </row>
    <row r="241" spans="1:21" s="5" customFormat="1" ht="38.25" outlineLevel="2" x14ac:dyDescent="0.25">
      <c r="A241" s="142"/>
      <c r="B241" s="141" t="s">
        <v>721</v>
      </c>
      <c r="C241" s="314">
        <f t="shared" si="350"/>
        <v>2985</v>
      </c>
      <c r="D241" s="314">
        <v>2985</v>
      </c>
      <c r="E241" s="314">
        <v>0</v>
      </c>
      <c r="F241" s="314">
        <v>0</v>
      </c>
      <c r="G241" s="314">
        <v>0</v>
      </c>
      <c r="H241" s="314">
        <f t="shared" si="352"/>
        <v>0</v>
      </c>
      <c r="I241" s="314">
        <v>0</v>
      </c>
      <c r="J241" s="314">
        <v>0</v>
      </c>
      <c r="K241" s="288">
        <v>0</v>
      </c>
      <c r="L241" s="288">
        <v>0</v>
      </c>
      <c r="M241" s="6">
        <f t="shared" si="261"/>
        <v>0</v>
      </c>
      <c r="N241" s="6">
        <f t="shared" si="346"/>
        <v>2985</v>
      </c>
      <c r="O241" s="6">
        <f t="shared" si="262"/>
        <v>0</v>
      </c>
      <c r="P241" s="6">
        <f t="shared" si="347"/>
        <v>2985</v>
      </c>
      <c r="Q241" s="6" t="str">
        <f t="shared" si="263"/>
        <v>-</v>
      </c>
      <c r="R241" s="6">
        <f t="shared" si="348"/>
        <v>0</v>
      </c>
      <c r="S241" s="6" t="str">
        <f t="shared" si="264"/>
        <v>-</v>
      </c>
      <c r="T241" s="6">
        <f t="shared" si="349"/>
        <v>0</v>
      </c>
      <c r="U241" s="46" t="s">
        <v>861</v>
      </c>
    </row>
    <row r="242" spans="1:21" s="5" customFormat="1" ht="51" outlineLevel="2" x14ac:dyDescent="0.25">
      <c r="A242" s="142"/>
      <c r="B242" s="16" t="s">
        <v>722</v>
      </c>
      <c r="C242" s="314">
        <f t="shared" si="350"/>
        <v>11257</v>
      </c>
      <c r="D242" s="314">
        <v>11257</v>
      </c>
      <c r="E242" s="314">
        <v>0</v>
      </c>
      <c r="F242" s="314">
        <v>0</v>
      </c>
      <c r="G242" s="314">
        <v>0</v>
      </c>
      <c r="H242" s="314">
        <f t="shared" si="352"/>
        <v>6887.6</v>
      </c>
      <c r="I242" s="314">
        <v>6887.6</v>
      </c>
      <c r="J242" s="314">
        <v>0</v>
      </c>
      <c r="K242" s="288">
        <v>0</v>
      </c>
      <c r="L242" s="288">
        <v>0</v>
      </c>
      <c r="M242" s="6">
        <f t="shared" si="261"/>
        <v>61.185040419294666</v>
      </c>
      <c r="N242" s="6">
        <f t="shared" si="346"/>
        <v>4369.3999999999996</v>
      </c>
      <c r="O242" s="6">
        <f t="shared" si="262"/>
        <v>61.185040419294666</v>
      </c>
      <c r="P242" s="6">
        <f t="shared" si="347"/>
        <v>4369.3999999999996</v>
      </c>
      <c r="Q242" s="6" t="str">
        <f t="shared" si="263"/>
        <v>-</v>
      </c>
      <c r="R242" s="6">
        <f t="shared" si="348"/>
        <v>0</v>
      </c>
      <c r="S242" s="6" t="str">
        <f t="shared" si="264"/>
        <v>-</v>
      </c>
      <c r="T242" s="6">
        <f t="shared" si="349"/>
        <v>0</v>
      </c>
      <c r="U242" s="46" t="s">
        <v>862</v>
      </c>
    </row>
    <row r="243" spans="1:21" s="5" customFormat="1" ht="38.25" outlineLevel="2" x14ac:dyDescent="0.25">
      <c r="A243" s="142"/>
      <c r="B243" s="16" t="s">
        <v>723</v>
      </c>
      <c r="C243" s="314">
        <f t="shared" si="350"/>
        <v>20</v>
      </c>
      <c r="D243" s="314">
        <v>20</v>
      </c>
      <c r="E243" s="314">
        <v>0</v>
      </c>
      <c r="F243" s="314">
        <v>0</v>
      </c>
      <c r="G243" s="314"/>
      <c r="H243" s="314">
        <f t="shared" si="352"/>
        <v>0</v>
      </c>
      <c r="I243" s="314">
        <v>0</v>
      </c>
      <c r="J243" s="314">
        <v>0</v>
      </c>
      <c r="K243" s="288">
        <v>0</v>
      </c>
      <c r="L243" s="288"/>
      <c r="M243" s="6">
        <f t="shared" ref="M243" si="388">IFERROR(H243/C243*100,"-")</f>
        <v>0</v>
      </c>
      <c r="N243" s="6">
        <f t="shared" ref="N243" si="389">C243-H243</f>
        <v>20</v>
      </c>
      <c r="O243" s="6">
        <f t="shared" ref="O243" si="390">IFERROR(I243/D243*100,"-")</f>
        <v>0</v>
      </c>
      <c r="P243" s="6">
        <f t="shared" ref="P243" si="391">D243-I243</f>
        <v>20</v>
      </c>
      <c r="Q243" s="6" t="str">
        <f t="shared" ref="Q243" si="392">IFERROR(J243/E243*100,"-")</f>
        <v>-</v>
      </c>
      <c r="R243" s="6">
        <f t="shared" ref="R243" si="393">E243-J243</f>
        <v>0</v>
      </c>
      <c r="S243" s="6" t="str">
        <f t="shared" ref="S243" si="394">IFERROR(K243/F243*100,"-")</f>
        <v>-</v>
      </c>
      <c r="T243" s="6">
        <f t="shared" ref="T243" si="395">F243-K243</f>
        <v>0</v>
      </c>
      <c r="U243" s="46" t="s">
        <v>863</v>
      </c>
    </row>
    <row r="244" spans="1:21" s="3" customFormat="1" ht="27" x14ac:dyDescent="0.25">
      <c r="A244" s="7">
        <v>15</v>
      </c>
      <c r="B244" s="1" t="s">
        <v>117</v>
      </c>
      <c r="C244" s="2">
        <f t="shared" si="350"/>
        <v>29438</v>
      </c>
      <c r="D244" s="2">
        <f>D245+D249</f>
        <v>9183.6</v>
      </c>
      <c r="E244" s="2">
        <f>E245+E249</f>
        <v>20254.400000000001</v>
      </c>
      <c r="F244" s="2">
        <f>F245+F249</f>
        <v>0</v>
      </c>
      <c r="G244" s="2">
        <f>SUM(G245:G254)</f>
        <v>0</v>
      </c>
      <c r="H244" s="2">
        <f t="shared" si="352"/>
        <v>23250.300000000003</v>
      </c>
      <c r="I244" s="2">
        <f>I245+I249</f>
        <v>3481.9</v>
      </c>
      <c r="J244" s="2">
        <f>J245+J249</f>
        <v>19768.400000000001</v>
      </c>
      <c r="K244" s="2">
        <f>K245+K249</f>
        <v>0</v>
      </c>
      <c r="L244" s="2">
        <f>SUM(L245:L254)</f>
        <v>0</v>
      </c>
      <c r="M244" s="2">
        <f t="shared" si="261"/>
        <v>78.980569332155724</v>
      </c>
      <c r="N244" s="2">
        <f t="shared" si="346"/>
        <v>6187.6999999999971</v>
      </c>
      <c r="O244" s="2">
        <f t="shared" si="262"/>
        <v>37.914325536826517</v>
      </c>
      <c r="P244" s="2">
        <f t="shared" si="347"/>
        <v>5701.7000000000007</v>
      </c>
      <c r="Q244" s="2">
        <f t="shared" si="263"/>
        <v>97.600521368196539</v>
      </c>
      <c r="R244" s="2">
        <f t="shared" si="348"/>
        <v>486</v>
      </c>
      <c r="S244" s="2" t="str">
        <f t="shared" si="264"/>
        <v>-</v>
      </c>
      <c r="T244" s="2">
        <f t="shared" si="349"/>
        <v>0</v>
      </c>
      <c r="U244" s="51"/>
    </row>
    <row r="245" spans="1:21" s="5" customFormat="1" ht="48" customHeight="1" outlineLevel="1" x14ac:dyDescent="0.25">
      <c r="A245" s="45"/>
      <c r="B245" s="16" t="s">
        <v>678</v>
      </c>
      <c r="C245" s="6">
        <f t="shared" si="350"/>
        <v>23718.2</v>
      </c>
      <c r="D245" s="6">
        <f>SUM(D246:D248)</f>
        <v>4003.8</v>
      </c>
      <c r="E245" s="6">
        <f>SUM(E246:E248)</f>
        <v>19714.400000000001</v>
      </c>
      <c r="F245" s="6">
        <f>SUM(F246:F248)</f>
        <v>0</v>
      </c>
      <c r="G245" s="288">
        <v>0</v>
      </c>
      <c r="H245" s="6">
        <f t="shared" si="352"/>
        <v>22240.800000000003</v>
      </c>
      <c r="I245" s="6">
        <f>SUM(I246:I248)</f>
        <v>2526.4</v>
      </c>
      <c r="J245" s="6">
        <f>SUM(J246:J248)</f>
        <v>19714.400000000001</v>
      </c>
      <c r="K245" s="6">
        <f>SUM(K246:K248)</f>
        <v>0</v>
      </c>
      <c r="L245" s="6">
        <f>SUM(L246:L248)</f>
        <v>0</v>
      </c>
      <c r="M245" s="6">
        <f t="shared" ref="M245:M298" si="396">IFERROR(H245/C245*100,"-")</f>
        <v>93.771028155593612</v>
      </c>
      <c r="N245" s="6">
        <f t="shared" si="346"/>
        <v>1477.3999999999978</v>
      </c>
      <c r="O245" s="6">
        <f t="shared" ref="O245:O298" si="397">IFERROR(I245/D245*100,"-")</f>
        <v>63.100054947799592</v>
      </c>
      <c r="P245" s="6">
        <f t="shared" si="347"/>
        <v>1477.4</v>
      </c>
      <c r="Q245" s="6">
        <f t="shared" ref="Q245:Q298" si="398">IFERROR(J245/E245*100,"-")</f>
        <v>100</v>
      </c>
      <c r="R245" s="6">
        <f t="shared" si="348"/>
        <v>0</v>
      </c>
      <c r="S245" s="6" t="str">
        <f t="shared" ref="S245:S298" si="399">IFERROR(K245/F245*100,"-")</f>
        <v>-</v>
      </c>
      <c r="T245" s="6">
        <f t="shared" si="349"/>
        <v>0</v>
      </c>
      <c r="U245" s="46"/>
    </row>
    <row r="246" spans="1:21" s="5" customFormat="1" ht="75" outlineLevel="2" x14ac:dyDescent="0.25">
      <c r="A246" s="45"/>
      <c r="B246" s="16" t="s">
        <v>523</v>
      </c>
      <c r="C246" s="6">
        <f t="shared" si="350"/>
        <v>4159.3</v>
      </c>
      <c r="D246" s="6">
        <v>415.9</v>
      </c>
      <c r="E246" s="6">
        <v>3743.4</v>
      </c>
      <c r="F246" s="6">
        <v>0</v>
      </c>
      <c r="G246" s="288">
        <v>0</v>
      </c>
      <c r="H246" s="6">
        <f t="shared" si="352"/>
        <v>4159.3</v>
      </c>
      <c r="I246" s="6">
        <v>415.9</v>
      </c>
      <c r="J246" s="6">
        <v>3743.4</v>
      </c>
      <c r="K246" s="6">
        <v>0</v>
      </c>
      <c r="L246" s="6">
        <v>0</v>
      </c>
      <c r="M246" s="6">
        <f t="shared" si="396"/>
        <v>100</v>
      </c>
      <c r="N246" s="6">
        <f t="shared" si="346"/>
        <v>0</v>
      </c>
      <c r="O246" s="6">
        <f t="shared" si="397"/>
        <v>100</v>
      </c>
      <c r="P246" s="6">
        <f t="shared" si="347"/>
        <v>0</v>
      </c>
      <c r="Q246" s="6">
        <f t="shared" si="398"/>
        <v>100</v>
      </c>
      <c r="R246" s="6">
        <f t="shared" si="348"/>
        <v>0</v>
      </c>
      <c r="S246" s="6" t="str">
        <f t="shared" si="399"/>
        <v>-</v>
      </c>
      <c r="T246" s="6">
        <f t="shared" si="349"/>
        <v>0</v>
      </c>
      <c r="U246" s="46" t="s">
        <v>679</v>
      </c>
    </row>
    <row r="247" spans="1:21" s="5" customFormat="1" ht="21" customHeight="1" outlineLevel="2" x14ac:dyDescent="0.25">
      <c r="A247" s="47"/>
      <c r="B247" s="16" t="s">
        <v>524</v>
      </c>
      <c r="C247" s="6">
        <f t="shared" si="350"/>
        <v>17958.900000000001</v>
      </c>
      <c r="D247" s="6">
        <v>1987.9</v>
      </c>
      <c r="E247" s="6">
        <v>15971</v>
      </c>
      <c r="F247" s="6">
        <v>0</v>
      </c>
      <c r="G247" s="288">
        <v>0</v>
      </c>
      <c r="H247" s="6">
        <f t="shared" si="352"/>
        <v>17745.599999999999</v>
      </c>
      <c r="I247" s="6">
        <v>1774.6</v>
      </c>
      <c r="J247" s="6">
        <v>15971</v>
      </c>
      <c r="K247" s="6">
        <v>0</v>
      </c>
      <c r="L247" s="6">
        <v>0</v>
      </c>
      <c r="M247" s="6">
        <f t="shared" si="396"/>
        <v>98.812288057731806</v>
      </c>
      <c r="N247" s="6">
        <f t="shared" si="346"/>
        <v>213.30000000000291</v>
      </c>
      <c r="O247" s="6">
        <f t="shared" si="397"/>
        <v>89.27008400824991</v>
      </c>
      <c r="P247" s="6">
        <f t="shared" si="347"/>
        <v>213.30000000000018</v>
      </c>
      <c r="Q247" s="6">
        <f t="shared" si="398"/>
        <v>100</v>
      </c>
      <c r="R247" s="6">
        <f t="shared" si="348"/>
        <v>0</v>
      </c>
      <c r="S247" s="6" t="str">
        <f t="shared" si="399"/>
        <v>-</v>
      </c>
      <c r="T247" s="6">
        <f t="shared" si="349"/>
        <v>0</v>
      </c>
      <c r="U247" s="48"/>
    </row>
    <row r="248" spans="1:21" s="5" customFormat="1" ht="63" customHeight="1" outlineLevel="2" x14ac:dyDescent="0.25">
      <c r="A248" s="49"/>
      <c r="B248" s="16" t="s">
        <v>525</v>
      </c>
      <c r="C248" s="6">
        <f t="shared" si="350"/>
        <v>1600</v>
      </c>
      <c r="D248" s="6">
        <v>1600</v>
      </c>
      <c r="E248" s="6">
        <v>0</v>
      </c>
      <c r="F248" s="6">
        <v>0</v>
      </c>
      <c r="G248" s="288">
        <v>0</v>
      </c>
      <c r="H248" s="6">
        <f t="shared" si="352"/>
        <v>335.9</v>
      </c>
      <c r="I248" s="6">
        <v>335.9</v>
      </c>
      <c r="J248" s="6">
        <v>0</v>
      </c>
      <c r="K248" s="6">
        <v>0</v>
      </c>
      <c r="L248" s="6">
        <v>0</v>
      </c>
      <c r="M248" s="6">
        <f t="shared" si="396"/>
        <v>20.993749999999999</v>
      </c>
      <c r="N248" s="6">
        <f t="shared" si="346"/>
        <v>1264.0999999999999</v>
      </c>
      <c r="O248" s="6">
        <f t="shared" si="397"/>
        <v>20.993749999999999</v>
      </c>
      <c r="P248" s="6">
        <f t="shared" si="347"/>
        <v>1264.0999999999999</v>
      </c>
      <c r="Q248" s="6" t="str">
        <f t="shared" si="398"/>
        <v>-</v>
      </c>
      <c r="R248" s="6">
        <f t="shared" si="348"/>
        <v>0</v>
      </c>
      <c r="S248" s="6" t="str">
        <f t="shared" si="399"/>
        <v>-</v>
      </c>
      <c r="T248" s="6">
        <f t="shared" si="349"/>
        <v>0</v>
      </c>
      <c r="U248" s="46" t="s">
        <v>655</v>
      </c>
    </row>
    <row r="249" spans="1:21" s="5" customFormat="1" ht="57" customHeight="1" outlineLevel="1" x14ac:dyDescent="0.25">
      <c r="A249" s="47"/>
      <c r="B249" s="16" t="s">
        <v>684</v>
      </c>
      <c r="C249" s="6">
        <f t="shared" si="350"/>
        <v>5719.8</v>
      </c>
      <c r="D249" s="6">
        <f>SUM(D250:D257)</f>
        <v>5179.8</v>
      </c>
      <c r="E249" s="6">
        <f t="shared" ref="E249:F249" si="400">SUM(E250:E257)</f>
        <v>540</v>
      </c>
      <c r="F249" s="6">
        <f t="shared" si="400"/>
        <v>0</v>
      </c>
      <c r="G249" s="288">
        <v>0</v>
      </c>
      <c r="H249" s="6">
        <f t="shared" si="352"/>
        <v>1009.4999999999999</v>
      </c>
      <c r="I249" s="6">
        <f>SUM(I250:I257)</f>
        <v>955.49999999999989</v>
      </c>
      <c r="J249" s="6">
        <f>SUM(J250:J257)</f>
        <v>54</v>
      </c>
      <c r="K249" s="6">
        <v>0</v>
      </c>
      <c r="L249" s="6">
        <v>0</v>
      </c>
      <c r="M249" s="6">
        <f t="shared" si="396"/>
        <v>17.649218504143498</v>
      </c>
      <c r="N249" s="6">
        <f t="shared" si="346"/>
        <v>4710.3</v>
      </c>
      <c r="O249" s="6">
        <f t="shared" si="397"/>
        <v>18.446658172130196</v>
      </c>
      <c r="P249" s="6">
        <f t="shared" si="347"/>
        <v>4224.3</v>
      </c>
      <c r="Q249" s="6">
        <f t="shared" si="398"/>
        <v>10</v>
      </c>
      <c r="R249" s="6">
        <f t="shared" si="348"/>
        <v>486</v>
      </c>
      <c r="S249" s="6" t="str">
        <f t="shared" si="399"/>
        <v>-</v>
      </c>
      <c r="T249" s="6">
        <f t="shared" si="349"/>
        <v>0</v>
      </c>
      <c r="U249" s="48"/>
    </row>
    <row r="250" spans="1:21" s="5" customFormat="1" ht="120" outlineLevel="2" x14ac:dyDescent="0.25">
      <c r="A250" s="45"/>
      <c r="B250" s="16" t="s">
        <v>526</v>
      </c>
      <c r="C250" s="6">
        <f t="shared" si="350"/>
        <v>536.29999999999995</v>
      </c>
      <c r="D250" s="6">
        <v>50.3</v>
      </c>
      <c r="E250" s="6">
        <v>486</v>
      </c>
      <c r="F250" s="6">
        <v>0</v>
      </c>
      <c r="G250" s="288">
        <v>0</v>
      </c>
      <c r="H250" s="6">
        <f t="shared" si="352"/>
        <v>50.3</v>
      </c>
      <c r="I250" s="6">
        <v>50.3</v>
      </c>
      <c r="J250" s="6">
        <v>0</v>
      </c>
      <c r="K250" s="6">
        <v>0</v>
      </c>
      <c r="L250" s="6">
        <v>0</v>
      </c>
      <c r="M250" s="6">
        <f t="shared" si="396"/>
        <v>9.3790788737646853</v>
      </c>
      <c r="N250" s="6">
        <f t="shared" si="346"/>
        <v>485.99999999999994</v>
      </c>
      <c r="O250" s="6">
        <f t="shared" si="397"/>
        <v>100</v>
      </c>
      <c r="P250" s="6">
        <f t="shared" si="347"/>
        <v>0</v>
      </c>
      <c r="Q250" s="6">
        <f t="shared" si="398"/>
        <v>0</v>
      </c>
      <c r="R250" s="6">
        <f t="shared" si="348"/>
        <v>486</v>
      </c>
      <c r="S250" s="6" t="str">
        <f t="shared" si="399"/>
        <v>-</v>
      </c>
      <c r="T250" s="6">
        <f t="shared" si="349"/>
        <v>0</v>
      </c>
      <c r="U250" s="46" t="s">
        <v>680</v>
      </c>
    </row>
    <row r="251" spans="1:21" s="5" customFormat="1" ht="73.5" customHeight="1" outlineLevel="2" x14ac:dyDescent="0.25">
      <c r="A251" s="45"/>
      <c r="B251" s="16" t="s">
        <v>527</v>
      </c>
      <c r="C251" s="6">
        <f t="shared" si="350"/>
        <v>277.2</v>
      </c>
      <c r="D251" s="6">
        <v>277.2</v>
      </c>
      <c r="E251" s="6">
        <v>0</v>
      </c>
      <c r="F251" s="6">
        <v>0</v>
      </c>
      <c r="G251" s="288">
        <v>0</v>
      </c>
      <c r="H251" s="6">
        <f t="shared" si="352"/>
        <v>249.9</v>
      </c>
      <c r="I251" s="6">
        <v>249.9</v>
      </c>
      <c r="J251" s="6">
        <v>0</v>
      </c>
      <c r="K251" s="6">
        <v>0</v>
      </c>
      <c r="L251" s="6">
        <v>0</v>
      </c>
      <c r="M251" s="6">
        <f t="shared" si="396"/>
        <v>90.151515151515156</v>
      </c>
      <c r="N251" s="6">
        <f t="shared" si="346"/>
        <v>27.299999999999983</v>
      </c>
      <c r="O251" s="6">
        <f t="shared" si="397"/>
        <v>90.151515151515156</v>
      </c>
      <c r="P251" s="6">
        <f t="shared" si="347"/>
        <v>27.299999999999983</v>
      </c>
      <c r="Q251" s="6" t="str">
        <f t="shared" si="398"/>
        <v>-</v>
      </c>
      <c r="R251" s="6">
        <f t="shared" si="348"/>
        <v>0</v>
      </c>
      <c r="S251" s="6" t="str">
        <f t="shared" si="399"/>
        <v>-</v>
      </c>
      <c r="T251" s="6">
        <f t="shared" si="349"/>
        <v>0</v>
      </c>
      <c r="U251" s="46" t="s">
        <v>681</v>
      </c>
    </row>
    <row r="252" spans="1:21" s="5" customFormat="1" ht="63.75" customHeight="1" outlineLevel="2" x14ac:dyDescent="0.25">
      <c r="A252" s="47"/>
      <c r="B252" s="16" t="s">
        <v>528</v>
      </c>
      <c r="C252" s="6">
        <f t="shared" si="350"/>
        <v>499.2</v>
      </c>
      <c r="D252" s="6">
        <v>499.2</v>
      </c>
      <c r="E252" s="6">
        <v>0</v>
      </c>
      <c r="F252" s="6">
        <v>0</v>
      </c>
      <c r="G252" s="288">
        <v>0</v>
      </c>
      <c r="H252" s="6">
        <f t="shared" si="352"/>
        <v>346.9</v>
      </c>
      <c r="I252" s="6">
        <v>346.9</v>
      </c>
      <c r="J252" s="6">
        <v>0</v>
      </c>
      <c r="K252" s="6">
        <v>0</v>
      </c>
      <c r="L252" s="6">
        <v>0</v>
      </c>
      <c r="M252" s="6">
        <f t="shared" si="396"/>
        <v>69.491185897435898</v>
      </c>
      <c r="N252" s="6">
        <f t="shared" si="346"/>
        <v>152.30000000000001</v>
      </c>
      <c r="O252" s="6">
        <f t="shared" si="397"/>
        <v>69.491185897435898</v>
      </c>
      <c r="P252" s="6">
        <f t="shared" si="347"/>
        <v>152.30000000000001</v>
      </c>
      <c r="Q252" s="6" t="str">
        <f t="shared" si="398"/>
        <v>-</v>
      </c>
      <c r="R252" s="6">
        <f t="shared" si="348"/>
        <v>0</v>
      </c>
      <c r="S252" s="6" t="str">
        <f t="shared" si="399"/>
        <v>-</v>
      </c>
      <c r="T252" s="6">
        <f t="shared" si="349"/>
        <v>0</v>
      </c>
      <c r="U252" s="46" t="s">
        <v>656</v>
      </c>
    </row>
    <row r="253" spans="1:21" s="5" customFormat="1" ht="120" outlineLevel="2" x14ac:dyDescent="0.25">
      <c r="A253" s="47"/>
      <c r="B253" s="16" t="s">
        <v>281</v>
      </c>
      <c r="C253" s="6">
        <f t="shared" si="350"/>
        <v>26.9</v>
      </c>
      <c r="D253" s="6">
        <v>26.9</v>
      </c>
      <c r="E253" s="6">
        <v>0</v>
      </c>
      <c r="F253" s="6">
        <v>0</v>
      </c>
      <c r="G253" s="288">
        <v>0</v>
      </c>
      <c r="H253" s="6">
        <f t="shared" si="352"/>
        <v>0.6</v>
      </c>
      <c r="I253" s="6">
        <v>0.6</v>
      </c>
      <c r="J253" s="6">
        <v>0</v>
      </c>
      <c r="K253" s="6">
        <v>0</v>
      </c>
      <c r="L253" s="6">
        <v>0</v>
      </c>
      <c r="M253" s="6">
        <f t="shared" si="396"/>
        <v>2.2304832713754648</v>
      </c>
      <c r="N253" s="6">
        <f t="shared" si="346"/>
        <v>26.299999999999997</v>
      </c>
      <c r="O253" s="6">
        <f t="shared" si="397"/>
        <v>2.2304832713754648</v>
      </c>
      <c r="P253" s="6">
        <f t="shared" si="347"/>
        <v>26.299999999999997</v>
      </c>
      <c r="Q253" s="6" t="str">
        <f t="shared" si="398"/>
        <v>-</v>
      </c>
      <c r="R253" s="6">
        <f t="shared" si="348"/>
        <v>0</v>
      </c>
      <c r="S253" s="6" t="str">
        <f t="shared" si="399"/>
        <v>-</v>
      </c>
      <c r="T253" s="6">
        <f t="shared" si="349"/>
        <v>0</v>
      </c>
      <c r="U253" s="46" t="s">
        <v>682</v>
      </c>
    </row>
    <row r="254" spans="1:21" s="5" customFormat="1" ht="113.25" customHeight="1" outlineLevel="2" x14ac:dyDescent="0.25">
      <c r="A254" s="47"/>
      <c r="B254" s="16" t="s">
        <v>529</v>
      </c>
      <c r="C254" s="6">
        <f t="shared" si="350"/>
        <v>124</v>
      </c>
      <c r="D254" s="6">
        <v>70</v>
      </c>
      <c r="E254" s="6">
        <v>54</v>
      </c>
      <c r="F254" s="6">
        <v>0</v>
      </c>
      <c r="G254" s="288">
        <v>0</v>
      </c>
      <c r="H254" s="6">
        <f t="shared" si="352"/>
        <v>86.8</v>
      </c>
      <c r="I254" s="6">
        <v>32.799999999999997</v>
      </c>
      <c r="J254" s="6">
        <v>54</v>
      </c>
      <c r="K254" s="6">
        <v>0</v>
      </c>
      <c r="L254" s="6">
        <v>0</v>
      </c>
      <c r="M254" s="6">
        <f t="shared" si="396"/>
        <v>70</v>
      </c>
      <c r="N254" s="6">
        <f t="shared" si="346"/>
        <v>37.200000000000003</v>
      </c>
      <c r="O254" s="6">
        <f t="shared" si="397"/>
        <v>46.857142857142854</v>
      </c>
      <c r="P254" s="6">
        <f>D254-I254</f>
        <v>37.200000000000003</v>
      </c>
      <c r="Q254" s="6">
        <f t="shared" si="398"/>
        <v>100</v>
      </c>
      <c r="R254" s="6">
        <f t="shared" si="348"/>
        <v>0</v>
      </c>
      <c r="S254" s="6" t="str">
        <f t="shared" si="399"/>
        <v>-</v>
      </c>
      <c r="T254" s="6">
        <f t="shared" si="349"/>
        <v>0</v>
      </c>
      <c r="U254" s="46" t="s">
        <v>683</v>
      </c>
    </row>
    <row r="255" spans="1:21" s="5" customFormat="1" ht="113.25" customHeight="1" outlineLevel="2" x14ac:dyDescent="0.25">
      <c r="A255" s="47"/>
      <c r="B255" s="50" t="s">
        <v>881</v>
      </c>
      <c r="C255" s="6">
        <f t="shared" si="350"/>
        <v>3981.2</v>
      </c>
      <c r="D255" s="6">
        <v>3981.2</v>
      </c>
      <c r="E255" s="6">
        <v>0</v>
      </c>
      <c r="F255" s="6">
        <v>0</v>
      </c>
      <c r="G255" s="288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f t="shared" si="396"/>
        <v>0</v>
      </c>
      <c r="N255" s="6">
        <f t="shared" si="346"/>
        <v>3981.2</v>
      </c>
      <c r="O255" s="6">
        <f t="shared" si="397"/>
        <v>0</v>
      </c>
      <c r="P255" s="6">
        <f>D255-I255</f>
        <v>3981.2</v>
      </c>
      <c r="Q255" s="6" t="str">
        <f t="shared" si="398"/>
        <v>-</v>
      </c>
      <c r="R255" s="6">
        <f t="shared" si="348"/>
        <v>0</v>
      </c>
      <c r="S255" s="6" t="str">
        <f t="shared" si="399"/>
        <v>-</v>
      </c>
      <c r="T255" s="6">
        <f t="shared" si="349"/>
        <v>0</v>
      </c>
      <c r="U255" s="46"/>
    </row>
    <row r="256" spans="1:21" s="5" customFormat="1" ht="25.5" outlineLevel="2" x14ac:dyDescent="0.25">
      <c r="A256" s="47"/>
      <c r="B256" s="50" t="s">
        <v>530</v>
      </c>
      <c r="C256" s="6">
        <f t="shared" si="350"/>
        <v>150</v>
      </c>
      <c r="D256" s="6">
        <v>150</v>
      </c>
      <c r="E256" s="6">
        <v>0</v>
      </c>
      <c r="F256" s="6">
        <v>0</v>
      </c>
      <c r="G256" s="288"/>
      <c r="H256" s="6">
        <f t="shared" si="352"/>
        <v>150</v>
      </c>
      <c r="I256" s="6">
        <v>150</v>
      </c>
      <c r="J256" s="6">
        <v>0</v>
      </c>
      <c r="K256" s="6">
        <v>0</v>
      </c>
      <c r="L256" s="6"/>
      <c r="M256" s="6">
        <f t="shared" si="396"/>
        <v>100</v>
      </c>
      <c r="N256" s="6">
        <f t="shared" si="346"/>
        <v>0</v>
      </c>
      <c r="O256" s="6">
        <f t="shared" si="397"/>
        <v>100</v>
      </c>
      <c r="P256" s="6">
        <f>D256-I256</f>
        <v>0</v>
      </c>
      <c r="Q256" s="6" t="str">
        <f t="shared" si="398"/>
        <v>-</v>
      </c>
      <c r="R256" s="6">
        <f t="shared" si="348"/>
        <v>0</v>
      </c>
      <c r="S256" s="6" t="str">
        <f t="shared" si="399"/>
        <v>-</v>
      </c>
      <c r="T256" s="6">
        <f t="shared" si="349"/>
        <v>0</v>
      </c>
      <c r="U256" s="46"/>
    </row>
    <row r="257" spans="1:21" s="5" customFormat="1" ht="30" outlineLevel="2" x14ac:dyDescent="0.25">
      <c r="A257" s="47"/>
      <c r="B257" s="46" t="s">
        <v>531</v>
      </c>
      <c r="C257" s="6">
        <f t="shared" si="350"/>
        <v>125</v>
      </c>
      <c r="D257" s="6">
        <v>125</v>
      </c>
      <c r="E257" s="6">
        <v>0</v>
      </c>
      <c r="F257" s="6">
        <v>0</v>
      </c>
      <c r="G257" s="288"/>
      <c r="H257" s="6">
        <f t="shared" si="352"/>
        <v>125</v>
      </c>
      <c r="I257" s="6">
        <v>125</v>
      </c>
      <c r="J257" s="6">
        <v>0</v>
      </c>
      <c r="K257" s="6">
        <v>0</v>
      </c>
      <c r="L257" s="6"/>
      <c r="M257" s="6">
        <f t="shared" si="396"/>
        <v>100</v>
      </c>
      <c r="N257" s="6">
        <f t="shared" si="346"/>
        <v>0</v>
      </c>
      <c r="O257" s="6">
        <f t="shared" si="397"/>
        <v>100</v>
      </c>
      <c r="P257" s="6">
        <f t="shared" si="347"/>
        <v>0</v>
      </c>
      <c r="Q257" s="6" t="str">
        <f t="shared" si="398"/>
        <v>-</v>
      </c>
      <c r="R257" s="6">
        <f t="shared" si="348"/>
        <v>0</v>
      </c>
      <c r="S257" s="6" t="str">
        <f t="shared" si="399"/>
        <v>-</v>
      </c>
      <c r="T257" s="6">
        <f t="shared" si="349"/>
        <v>0</v>
      </c>
      <c r="U257" s="46"/>
    </row>
    <row r="258" spans="1:21" s="320" customFormat="1" ht="40.5" x14ac:dyDescent="0.25">
      <c r="A258" s="7">
        <v>16</v>
      </c>
      <c r="B258" s="1" t="s">
        <v>67</v>
      </c>
      <c r="C258" s="2">
        <f t="shared" si="350"/>
        <v>37898.200000000004</v>
      </c>
      <c r="D258" s="2">
        <f>D259+D264+D265</f>
        <v>37898.200000000004</v>
      </c>
      <c r="E258" s="2">
        <f t="shared" ref="E258:F258" si="401">E259+E264+E265</f>
        <v>0</v>
      </c>
      <c r="F258" s="2">
        <f t="shared" si="401"/>
        <v>0</v>
      </c>
      <c r="G258" s="2">
        <f>SUM(G259:G265)</f>
        <v>0</v>
      </c>
      <c r="H258" s="2">
        <f t="shared" si="352"/>
        <v>23107.800000000003</v>
      </c>
      <c r="I258" s="2">
        <f>I259+I264+I265</f>
        <v>23107.800000000003</v>
      </c>
      <c r="J258" s="2">
        <f t="shared" ref="J258:K258" si="402">J259+J264+J265</f>
        <v>0</v>
      </c>
      <c r="K258" s="2">
        <f t="shared" si="402"/>
        <v>0</v>
      </c>
      <c r="L258" s="2">
        <f>SUM(L259:L265)</f>
        <v>0</v>
      </c>
      <c r="M258" s="2">
        <f t="shared" si="396"/>
        <v>60.973344380471893</v>
      </c>
      <c r="N258" s="2">
        <f t="shared" si="346"/>
        <v>14790.400000000001</v>
      </c>
      <c r="O258" s="2">
        <f t="shared" si="397"/>
        <v>60.973344380471893</v>
      </c>
      <c r="P258" s="2">
        <f t="shared" si="347"/>
        <v>14790.400000000001</v>
      </c>
      <c r="Q258" s="2" t="str">
        <f t="shared" si="398"/>
        <v>-</v>
      </c>
      <c r="R258" s="2">
        <f t="shared" si="348"/>
        <v>0</v>
      </c>
      <c r="S258" s="2" t="str">
        <f t="shared" si="399"/>
        <v>-</v>
      </c>
      <c r="T258" s="2">
        <f t="shared" si="349"/>
        <v>0</v>
      </c>
      <c r="U258" s="319"/>
    </row>
    <row r="259" spans="1:21" s="5" customFormat="1" ht="50.25" customHeight="1" outlineLevel="1" x14ac:dyDescent="0.2">
      <c r="A259" s="226"/>
      <c r="B259" s="224" t="s">
        <v>781</v>
      </c>
      <c r="C259" s="6">
        <f t="shared" si="350"/>
        <v>20494.800000000003</v>
      </c>
      <c r="D259" s="6">
        <f>D260+D261+D262+D263</f>
        <v>20494.800000000003</v>
      </c>
      <c r="E259" s="6">
        <f t="shared" ref="E259:F259" si="403">E260+E261</f>
        <v>0</v>
      </c>
      <c r="F259" s="6">
        <f t="shared" si="403"/>
        <v>0</v>
      </c>
      <c r="G259" s="6">
        <v>0</v>
      </c>
      <c r="H259" s="6">
        <f t="shared" si="352"/>
        <v>10270.6</v>
      </c>
      <c r="I259" s="6">
        <f>I260+I261+I262+I263</f>
        <v>10270.6</v>
      </c>
      <c r="J259" s="6">
        <f>J260+J261</f>
        <v>0</v>
      </c>
      <c r="K259" s="6">
        <f>K260+K261</f>
        <v>0</v>
      </c>
      <c r="L259" s="6">
        <v>0</v>
      </c>
      <c r="M259" s="6">
        <f t="shared" si="396"/>
        <v>50.11319944571305</v>
      </c>
      <c r="N259" s="6">
        <f t="shared" si="346"/>
        <v>10224.200000000003</v>
      </c>
      <c r="O259" s="6">
        <f t="shared" si="397"/>
        <v>50.11319944571305</v>
      </c>
      <c r="P259" s="6">
        <f t="shared" si="347"/>
        <v>10224.200000000003</v>
      </c>
      <c r="Q259" s="6" t="str">
        <f>IFERROR(J259/E259*100,"-")</f>
        <v>-</v>
      </c>
      <c r="R259" s="6">
        <f t="shared" si="348"/>
        <v>0</v>
      </c>
      <c r="S259" s="6" t="str">
        <f t="shared" si="399"/>
        <v>-</v>
      </c>
      <c r="T259" s="6">
        <f t="shared" si="349"/>
        <v>0</v>
      </c>
      <c r="U259" s="448" t="s">
        <v>891</v>
      </c>
    </row>
    <row r="260" spans="1:21" s="5" customFormat="1" ht="25.5" outlineLevel="2" x14ac:dyDescent="0.2">
      <c r="A260" s="223"/>
      <c r="B260" s="224" t="s">
        <v>542</v>
      </c>
      <c r="C260" s="6">
        <f t="shared" si="350"/>
        <v>12214.6</v>
      </c>
      <c r="D260" s="6">
        <v>12214.6</v>
      </c>
      <c r="E260" s="6">
        <v>0</v>
      </c>
      <c r="F260" s="6">
        <v>0</v>
      </c>
      <c r="G260" s="6">
        <v>0</v>
      </c>
      <c r="H260" s="6">
        <f t="shared" si="352"/>
        <v>7167.8</v>
      </c>
      <c r="I260" s="6">
        <v>7167.8</v>
      </c>
      <c r="J260" s="6">
        <v>0</v>
      </c>
      <c r="K260" s="6">
        <v>0</v>
      </c>
      <c r="L260" s="6">
        <v>0</v>
      </c>
      <c r="M260" s="6">
        <f t="shared" si="396"/>
        <v>58.682232737871075</v>
      </c>
      <c r="N260" s="6">
        <f t="shared" si="346"/>
        <v>5046.8</v>
      </c>
      <c r="O260" s="6">
        <f t="shared" si="397"/>
        <v>58.682232737871075</v>
      </c>
      <c r="P260" s="6">
        <f t="shared" si="347"/>
        <v>5046.8</v>
      </c>
      <c r="Q260" s="6" t="str">
        <f t="shared" si="398"/>
        <v>-</v>
      </c>
      <c r="R260" s="6">
        <f t="shared" si="348"/>
        <v>0</v>
      </c>
      <c r="S260" s="6" t="str">
        <f t="shared" si="399"/>
        <v>-</v>
      </c>
      <c r="T260" s="6">
        <f t="shared" si="349"/>
        <v>0</v>
      </c>
      <c r="U260" s="448"/>
    </row>
    <row r="261" spans="1:21" s="5" customFormat="1" ht="87.75" customHeight="1" outlineLevel="2" x14ac:dyDescent="0.2">
      <c r="A261" s="226"/>
      <c r="B261" s="224" t="s">
        <v>49</v>
      </c>
      <c r="C261" s="6">
        <f t="shared" si="350"/>
        <v>4855.3</v>
      </c>
      <c r="D261" s="6">
        <v>4855.3</v>
      </c>
      <c r="E261" s="6">
        <v>0</v>
      </c>
      <c r="F261" s="6">
        <v>0</v>
      </c>
      <c r="G261" s="6">
        <v>0</v>
      </c>
      <c r="H261" s="6">
        <f t="shared" si="352"/>
        <v>3102.8</v>
      </c>
      <c r="I261" s="6">
        <v>3102.8</v>
      </c>
      <c r="J261" s="6">
        <v>0</v>
      </c>
      <c r="K261" s="6">
        <v>0</v>
      </c>
      <c r="L261" s="6">
        <v>0</v>
      </c>
      <c r="M261" s="6">
        <f t="shared" si="396"/>
        <v>63.905422939880133</v>
      </c>
      <c r="N261" s="6">
        <f t="shared" si="346"/>
        <v>1752.5</v>
      </c>
      <c r="O261" s="6">
        <f t="shared" si="397"/>
        <v>63.905422939880133</v>
      </c>
      <c r="P261" s="6">
        <f t="shared" si="347"/>
        <v>1752.5</v>
      </c>
      <c r="Q261" s="6" t="str">
        <f t="shared" si="398"/>
        <v>-</v>
      </c>
      <c r="R261" s="6">
        <f t="shared" si="348"/>
        <v>0</v>
      </c>
      <c r="S261" s="6" t="str">
        <f t="shared" si="399"/>
        <v>-</v>
      </c>
      <c r="T261" s="6">
        <f t="shared" si="349"/>
        <v>0</v>
      </c>
      <c r="U261" s="448"/>
    </row>
    <row r="262" spans="1:21" s="5" customFormat="1" ht="87.75" customHeight="1" outlineLevel="2" x14ac:dyDescent="0.2">
      <c r="A262" s="226"/>
      <c r="B262" s="224" t="s">
        <v>889</v>
      </c>
      <c r="C262" s="6">
        <f t="shared" si="350"/>
        <v>3400</v>
      </c>
      <c r="D262" s="6">
        <v>3400</v>
      </c>
      <c r="E262" s="6"/>
      <c r="F262" s="6"/>
      <c r="G262" s="6"/>
      <c r="H262" s="6">
        <f t="shared" si="352"/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/>
      <c r="O262" s="6">
        <f t="shared" si="397"/>
        <v>0</v>
      </c>
      <c r="P262" s="6">
        <f t="shared" si="347"/>
        <v>3400</v>
      </c>
      <c r="Q262" s="6"/>
      <c r="R262" s="6"/>
      <c r="S262" s="6"/>
      <c r="T262" s="6"/>
      <c r="U262" s="46"/>
    </row>
    <row r="263" spans="1:21" s="5" customFormat="1" outlineLevel="2" x14ac:dyDescent="0.2">
      <c r="A263" s="226"/>
      <c r="B263" s="224" t="s">
        <v>888</v>
      </c>
      <c r="C263" s="6">
        <f t="shared" si="350"/>
        <v>24.9</v>
      </c>
      <c r="D263" s="6">
        <v>24.9</v>
      </c>
      <c r="E263" s="6">
        <v>0</v>
      </c>
      <c r="F263" s="6">
        <v>0</v>
      </c>
      <c r="G263" s="6">
        <v>0</v>
      </c>
      <c r="H263" s="6">
        <f t="shared" si="352"/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/>
      <c r="O263" s="6">
        <f t="shared" si="397"/>
        <v>0</v>
      </c>
      <c r="P263" s="6">
        <f t="shared" si="347"/>
        <v>24.9</v>
      </c>
      <c r="Q263" s="6"/>
      <c r="R263" s="6"/>
      <c r="S263" s="6"/>
      <c r="T263" s="6"/>
      <c r="U263" s="46"/>
    </row>
    <row r="264" spans="1:21" s="5" customFormat="1" ht="55.5" customHeight="1" outlineLevel="1" x14ac:dyDescent="0.2">
      <c r="A264" s="226"/>
      <c r="B264" s="224" t="s">
        <v>779</v>
      </c>
      <c r="C264" s="6">
        <f t="shared" si="350"/>
        <v>200</v>
      </c>
      <c r="D264" s="6">
        <v>200</v>
      </c>
      <c r="E264" s="6">
        <v>0</v>
      </c>
      <c r="F264" s="6">
        <v>0</v>
      </c>
      <c r="G264" s="6"/>
      <c r="H264" s="6">
        <f>SUM(I264:K264)</f>
        <v>0</v>
      </c>
      <c r="I264" s="6">
        <v>0</v>
      </c>
      <c r="J264" s="6">
        <v>0</v>
      </c>
      <c r="K264" s="6">
        <v>0</v>
      </c>
      <c r="L264" s="6">
        <v>0</v>
      </c>
      <c r="M264" s="6">
        <f t="shared" si="396"/>
        <v>0</v>
      </c>
      <c r="N264" s="6">
        <f t="shared" si="346"/>
        <v>200</v>
      </c>
      <c r="O264" s="6">
        <f t="shared" si="397"/>
        <v>0</v>
      </c>
      <c r="P264" s="6">
        <f t="shared" si="347"/>
        <v>200</v>
      </c>
      <c r="Q264" s="6" t="str">
        <f t="shared" si="398"/>
        <v>-</v>
      </c>
      <c r="R264" s="6">
        <f t="shared" si="348"/>
        <v>0</v>
      </c>
      <c r="S264" s="6" t="str">
        <f t="shared" si="399"/>
        <v>-</v>
      </c>
      <c r="T264" s="6">
        <f t="shared" si="349"/>
        <v>0</v>
      </c>
      <c r="U264" s="46" t="s">
        <v>890</v>
      </c>
    </row>
    <row r="265" spans="1:21" s="5" customFormat="1" ht="90" outlineLevel="1" x14ac:dyDescent="0.2">
      <c r="A265" s="226"/>
      <c r="B265" s="224" t="s">
        <v>780</v>
      </c>
      <c r="C265" s="6">
        <f t="shared" si="350"/>
        <v>17203.400000000001</v>
      </c>
      <c r="D265" s="6">
        <v>17203.400000000001</v>
      </c>
      <c r="E265" s="6">
        <v>0</v>
      </c>
      <c r="F265" s="6">
        <v>0</v>
      </c>
      <c r="G265" s="6">
        <v>0</v>
      </c>
      <c r="H265" s="6">
        <f>SUM(I265:K265)</f>
        <v>12837.2</v>
      </c>
      <c r="I265" s="6">
        <v>12837.2</v>
      </c>
      <c r="J265" s="6">
        <v>0</v>
      </c>
      <c r="K265" s="6">
        <v>0</v>
      </c>
      <c r="L265" s="6">
        <v>0</v>
      </c>
      <c r="M265" s="6">
        <f t="shared" si="396"/>
        <v>74.620133229477887</v>
      </c>
      <c r="N265" s="6">
        <f t="shared" si="346"/>
        <v>4366.2000000000007</v>
      </c>
      <c r="O265" s="6">
        <f t="shared" si="397"/>
        <v>74.620133229477887</v>
      </c>
      <c r="P265" s="6">
        <f t="shared" si="347"/>
        <v>4366.2000000000007</v>
      </c>
      <c r="Q265" s="6" t="str">
        <f t="shared" si="398"/>
        <v>-</v>
      </c>
      <c r="R265" s="6">
        <f t="shared" si="348"/>
        <v>0</v>
      </c>
      <c r="S265" s="6" t="str">
        <f t="shared" si="399"/>
        <v>-</v>
      </c>
      <c r="T265" s="6">
        <f t="shared" si="349"/>
        <v>0</v>
      </c>
      <c r="U265" s="225" t="s">
        <v>612</v>
      </c>
    </row>
    <row r="266" spans="1:21" s="3" customFormat="1" ht="32.25" customHeight="1" x14ac:dyDescent="0.25">
      <c r="A266" s="7">
        <v>17</v>
      </c>
      <c r="B266" s="1" t="s">
        <v>50</v>
      </c>
      <c r="C266" s="2">
        <f t="shared" si="350"/>
        <v>16398.8</v>
      </c>
      <c r="D266" s="2">
        <f>D267</f>
        <v>1132.5999999999999</v>
      </c>
      <c r="E266" s="2">
        <f t="shared" ref="E266:F266" si="404">E267</f>
        <v>15266.2</v>
      </c>
      <c r="F266" s="2">
        <f t="shared" si="404"/>
        <v>0</v>
      </c>
      <c r="G266" s="2">
        <f>SUM(G268:G269)</f>
        <v>0</v>
      </c>
      <c r="H266" s="2">
        <f t="shared" si="352"/>
        <v>9877.7000000000007</v>
      </c>
      <c r="I266" s="2">
        <f>I267</f>
        <v>967.5</v>
      </c>
      <c r="J266" s="2">
        <f t="shared" ref="J266:K266" si="405">J267</f>
        <v>8910.2000000000007</v>
      </c>
      <c r="K266" s="2">
        <f t="shared" si="405"/>
        <v>0</v>
      </c>
      <c r="L266" s="2">
        <f>SUM(L268:L269)</f>
        <v>0</v>
      </c>
      <c r="M266" s="2">
        <f t="shared" si="396"/>
        <v>60.234285435519674</v>
      </c>
      <c r="N266" s="2">
        <f t="shared" si="346"/>
        <v>6521.0999999999985</v>
      </c>
      <c r="O266" s="2">
        <f t="shared" si="397"/>
        <v>85.422920713402789</v>
      </c>
      <c r="P266" s="2">
        <f t="shared" si="347"/>
        <v>165.09999999999991</v>
      </c>
      <c r="Q266" s="2">
        <f t="shared" si="398"/>
        <v>58.365539557977755</v>
      </c>
      <c r="R266" s="2">
        <f t="shared" si="348"/>
        <v>6356</v>
      </c>
      <c r="S266" s="2" t="str">
        <f t="shared" si="399"/>
        <v>-</v>
      </c>
      <c r="T266" s="2">
        <f t="shared" si="349"/>
        <v>0</v>
      </c>
      <c r="U266" s="51" t="s">
        <v>676</v>
      </c>
    </row>
    <row r="267" spans="1:21" s="5" customFormat="1" ht="41.25" customHeight="1" outlineLevel="1" x14ac:dyDescent="0.25">
      <c r="A267" s="156"/>
      <c r="B267" s="16" t="s">
        <v>819</v>
      </c>
      <c r="C267" s="6">
        <f t="shared" si="350"/>
        <v>16398.8</v>
      </c>
      <c r="D267" s="6">
        <f>D268+D269</f>
        <v>1132.5999999999999</v>
      </c>
      <c r="E267" s="6">
        <f t="shared" ref="E267:F267" si="406">E268+E269</f>
        <v>15266.2</v>
      </c>
      <c r="F267" s="6">
        <f t="shared" si="406"/>
        <v>0</v>
      </c>
      <c r="G267" s="6"/>
      <c r="H267" s="6">
        <f t="shared" si="352"/>
        <v>9877.7000000000007</v>
      </c>
      <c r="I267" s="6">
        <f>I268+I269</f>
        <v>967.5</v>
      </c>
      <c r="J267" s="6">
        <f t="shared" ref="J267:K267" si="407">J268+J269</f>
        <v>8910.2000000000007</v>
      </c>
      <c r="K267" s="6">
        <f t="shared" si="407"/>
        <v>0</v>
      </c>
      <c r="L267" s="6"/>
      <c r="M267" s="6">
        <f t="shared" si="396"/>
        <v>60.234285435519674</v>
      </c>
      <c r="N267" s="6">
        <f t="shared" si="346"/>
        <v>6521.0999999999985</v>
      </c>
      <c r="O267" s="6">
        <f t="shared" si="397"/>
        <v>85.422920713402789</v>
      </c>
      <c r="P267" s="6">
        <f t="shared" si="347"/>
        <v>165.09999999999991</v>
      </c>
      <c r="Q267" s="6">
        <f t="shared" si="398"/>
        <v>58.365539557977755</v>
      </c>
      <c r="R267" s="6">
        <f t="shared" si="348"/>
        <v>6356</v>
      </c>
      <c r="S267" s="6" t="str">
        <f t="shared" si="399"/>
        <v>-</v>
      </c>
      <c r="T267" s="6">
        <f t="shared" si="349"/>
        <v>0</v>
      </c>
      <c r="U267" s="46"/>
    </row>
    <row r="268" spans="1:21" s="5" customFormat="1" ht="31.5" customHeight="1" outlineLevel="1" x14ac:dyDescent="0.25">
      <c r="A268" s="156"/>
      <c r="B268" s="16" t="s">
        <v>519</v>
      </c>
      <c r="C268" s="6">
        <f t="shared" si="350"/>
        <v>16398.8</v>
      </c>
      <c r="D268" s="6">
        <v>1132.5999999999999</v>
      </c>
      <c r="E268" s="6">
        <v>15266.2</v>
      </c>
      <c r="F268" s="6">
        <v>0</v>
      </c>
      <c r="G268" s="6">
        <v>0</v>
      </c>
      <c r="H268" s="6">
        <f t="shared" si="352"/>
        <v>9877.7000000000007</v>
      </c>
      <c r="I268" s="6">
        <v>967.5</v>
      </c>
      <c r="J268" s="6">
        <v>8910.2000000000007</v>
      </c>
      <c r="K268" s="6">
        <v>0</v>
      </c>
      <c r="L268" s="6">
        <v>0</v>
      </c>
      <c r="M268" s="6">
        <f t="shared" si="396"/>
        <v>60.234285435519674</v>
      </c>
      <c r="N268" s="6">
        <f t="shared" si="346"/>
        <v>6521.0999999999985</v>
      </c>
      <c r="O268" s="6">
        <f t="shared" si="397"/>
        <v>85.422920713402789</v>
      </c>
      <c r="P268" s="6">
        <f t="shared" si="347"/>
        <v>165.09999999999991</v>
      </c>
      <c r="Q268" s="6">
        <f t="shared" si="398"/>
        <v>58.365539557977755</v>
      </c>
      <c r="R268" s="6">
        <f t="shared" si="348"/>
        <v>6356</v>
      </c>
      <c r="S268" s="6" t="str">
        <f t="shared" si="399"/>
        <v>-</v>
      </c>
      <c r="T268" s="6">
        <f t="shared" si="349"/>
        <v>0</v>
      </c>
      <c r="U268" s="46"/>
    </row>
    <row r="269" spans="1:21" s="5" customFormat="1" ht="15.75" outlineLevel="1" x14ac:dyDescent="0.25">
      <c r="A269" s="156"/>
      <c r="B269" s="16" t="s">
        <v>698</v>
      </c>
      <c r="C269" s="288"/>
      <c r="D269" s="288"/>
      <c r="E269" s="288"/>
      <c r="F269" s="288">
        <v>0</v>
      </c>
      <c r="G269" s="288">
        <v>0</v>
      </c>
      <c r="H269" s="288"/>
      <c r="I269" s="288"/>
      <c r="J269" s="288"/>
      <c r="K269" s="288">
        <v>0</v>
      </c>
      <c r="L269" s="288">
        <v>0</v>
      </c>
      <c r="M269" s="6" t="str">
        <f t="shared" si="396"/>
        <v>-</v>
      </c>
      <c r="N269" s="6">
        <f t="shared" si="346"/>
        <v>0</v>
      </c>
      <c r="O269" s="6" t="str">
        <f t="shared" si="397"/>
        <v>-</v>
      </c>
      <c r="P269" s="6">
        <f t="shared" si="347"/>
        <v>0</v>
      </c>
      <c r="Q269" s="6" t="str">
        <f t="shared" si="398"/>
        <v>-</v>
      </c>
      <c r="R269" s="6">
        <f t="shared" si="348"/>
        <v>0</v>
      </c>
      <c r="S269" s="6" t="str">
        <f t="shared" si="399"/>
        <v>-</v>
      </c>
      <c r="T269" s="6">
        <f t="shared" si="349"/>
        <v>0</v>
      </c>
      <c r="U269" s="46"/>
    </row>
    <row r="270" spans="1:21" s="3" customFormat="1" ht="29.25" customHeight="1" x14ac:dyDescent="0.25">
      <c r="A270" s="7">
        <v>18</v>
      </c>
      <c r="B270" s="1" t="s">
        <v>57</v>
      </c>
      <c r="C270" s="2">
        <f t="shared" si="350"/>
        <v>153513.68000000002</v>
      </c>
      <c r="D270" s="2">
        <f>D271+D276+D283</f>
        <v>104382.18000000002</v>
      </c>
      <c r="E270" s="2">
        <f t="shared" ref="E270:F270" si="408">E271+E276+E283</f>
        <v>49131.5</v>
      </c>
      <c r="F270" s="2">
        <f t="shared" si="408"/>
        <v>0</v>
      </c>
      <c r="G270" s="2">
        <f>G271+G276+G283</f>
        <v>-2</v>
      </c>
      <c r="H270" s="2">
        <f t="shared" si="352"/>
        <v>88879.15</v>
      </c>
      <c r="I270" s="2">
        <f>I271+I276+I283</f>
        <v>70954.55</v>
      </c>
      <c r="J270" s="2">
        <f t="shared" ref="J270:K270" si="409">J271+J276+J283</f>
        <v>17924.599999999999</v>
      </c>
      <c r="K270" s="2">
        <f t="shared" si="409"/>
        <v>0</v>
      </c>
      <c r="L270" s="2">
        <f>L271+L276+L283</f>
        <v>0</v>
      </c>
      <c r="M270" s="2">
        <f>IFERROR(H270/C270*100,"-")</f>
        <v>57.896566612174226</v>
      </c>
      <c r="N270" s="2">
        <f t="shared" si="346"/>
        <v>64634.530000000028</v>
      </c>
      <c r="O270" s="2">
        <f t="shared" si="397"/>
        <v>67.975731106593088</v>
      </c>
      <c r="P270" s="2">
        <f t="shared" si="347"/>
        <v>33427.630000000019</v>
      </c>
      <c r="Q270" s="2">
        <f t="shared" si="398"/>
        <v>36.482908113939125</v>
      </c>
      <c r="R270" s="2">
        <f t="shared" si="348"/>
        <v>31206.9</v>
      </c>
      <c r="S270" s="2" t="str">
        <f t="shared" si="399"/>
        <v>-</v>
      </c>
      <c r="T270" s="2">
        <f t="shared" si="349"/>
        <v>0</v>
      </c>
      <c r="U270" s="51"/>
    </row>
    <row r="271" spans="1:21" s="5" customFormat="1" ht="38.25" outlineLevel="1" x14ac:dyDescent="0.25">
      <c r="A271" s="275"/>
      <c r="B271" s="137" t="s">
        <v>51</v>
      </c>
      <c r="C271" s="134">
        <f t="shared" si="350"/>
        <v>57729.08</v>
      </c>
      <c r="D271" s="276">
        <f>D272</f>
        <v>8597.58</v>
      </c>
      <c r="E271" s="276">
        <f t="shared" ref="E271:G271" si="410">E272</f>
        <v>49131.5</v>
      </c>
      <c r="F271" s="276">
        <f t="shared" si="410"/>
        <v>0</v>
      </c>
      <c r="G271" s="276">
        <f t="shared" si="410"/>
        <v>0</v>
      </c>
      <c r="H271" s="134">
        <f t="shared" si="352"/>
        <v>24738.14</v>
      </c>
      <c r="I271" s="276">
        <f>I272</f>
        <v>6813.54</v>
      </c>
      <c r="J271" s="276">
        <f t="shared" ref="J271:K271" si="411">J272</f>
        <v>17924.599999999999</v>
      </c>
      <c r="K271" s="276">
        <f t="shared" si="411"/>
        <v>0</v>
      </c>
      <c r="L271" s="276">
        <f t="shared" ref="L271" si="412">L272+L275</f>
        <v>0</v>
      </c>
      <c r="M271" s="276">
        <f t="shared" si="396"/>
        <v>42.852129290818418</v>
      </c>
      <c r="N271" s="276">
        <f t="shared" si="346"/>
        <v>32990.94</v>
      </c>
      <c r="O271" s="276">
        <f t="shared" si="397"/>
        <v>79.249509745765664</v>
      </c>
      <c r="P271" s="276">
        <f t="shared" si="347"/>
        <v>1784.04</v>
      </c>
      <c r="Q271" s="276">
        <f t="shared" si="398"/>
        <v>36.482908113939125</v>
      </c>
      <c r="R271" s="276">
        <f t="shared" si="348"/>
        <v>31206.9</v>
      </c>
      <c r="S271" s="276" t="str">
        <f t="shared" si="399"/>
        <v>-</v>
      </c>
      <c r="T271" s="276">
        <f t="shared" si="349"/>
        <v>0</v>
      </c>
      <c r="U271" s="46"/>
    </row>
    <row r="272" spans="1:21" s="5" customFormat="1" ht="51" outlineLevel="2" x14ac:dyDescent="0.25">
      <c r="A272" s="248"/>
      <c r="B272" s="247" t="s">
        <v>829</v>
      </c>
      <c r="C272" s="6">
        <f t="shared" si="350"/>
        <v>57729.08</v>
      </c>
      <c r="D272" s="238">
        <f>SUM(D273:D275)</f>
        <v>8597.58</v>
      </c>
      <c r="E272" s="238">
        <f t="shared" ref="E272:F272" si="413">SUM(E273:E275)</f>
        <v>49131.5</v>
      </c>
      <c r="F272" s="238">
        <f t="shared" si="413"/>
        <v>0</v>
      </c>
      <c r="G272" s="238">
        <f t="shared" ref="G272" si="414">G273+G275</f>
        <v>0</v>
      </c>
      <c r="H272" s="134">
        <f>SUM(I272:K272)</f>
        <v>24738.14</v>
      </c>
      <c r="I272" s="238">
        <f>SUM(I273:I275)</f>
        <v>6813.54</v>
      </c>
      <c r="J272" s="238">
        <f t="shared" ref="J272:K272" si="415">SUM(J273:J275)</f>
        <v>17924.599999999999</v>
      </c>
      <c r="K272" s="238">
        <f t="shared" si="415"/>
        <v>0</v>
      </c>
      <c r="L272" s="238">
        <v>0</v>
      </c>
      <c r="M272" s="6">
        <f t="shared" si="396"/>
        <v>42.852129290818418</v>
      </c>
      <c r="N272" s="6">
        <f t="shared" si="346"/>
        <v>32990.94</v>
      </c>
      <c r="O272" s="6">
        <f t="shared" si="397"/>
        <v>79.249509745765664</v>
      </c>
      <c r="P272" s="6">
        <f t="shared" si="347"/>
        <v>1784.04</v>
      </c>
      <c r="Q272" s="6">
        <f>IFERROR(J272/E272*100,"-")</f>
        <v>36.482908113939125</v>
      </c>
      <c r="R272" s="6">
        <f t="shared" si="348"/>
        <v>31206.9</v>
      </c>
      <c r="S272" s="6" t="str">
        <f t="shared" si="399"/>
        <v>-</v>
      </c>
      <c r="T272" s="6">
        <f t="shared" si="349"/>
        <v>0</v>
      </c>
      <c r="U272" s="115"/>
    </row>
    <row r="273" spans="1:21" s="5" customFormat="1" ht="51" outlineLevel="3" x14ac:dyDescent="0.25">
      <c r="A273" s="248"/>
      <c r="B273" s="247" t="s">
        <v>543</v>
      </c>
      <c r="C273" s="6">
        <f t="shared" si="350"/>
        <v>52191.4</v>
      </c>
      <c r="D273" s="238">
        <v>3059.9</v>
      </c>
      <c r="E273" s="238">
        <v>49131.5</v>
      </c>
      <c r="F273" s="238">
        <v>0</v>
      </c>
      <c r="G273" s="238"/>
      <c r="H273" s="6">
        <f t="shared" si="352"/>
        <v>19685.539999999997</v>
      </c>
      <c r="I273" s="238">
        <v>1760.94</v>
      </c>
      <c r="J273" s="238">
        <v>17924.599999999999</v>
      </c>
      <c r="K273" s="238">
        <v>0</v>
      </c>
      <c r="L273" s="238"/>
      <c r="M273" s="6">
        <f t="shared" si="396"/>
        <v>37.717976524868071</v>
      </c>
      <c r="N273" s="6">
        <f t="shared" si="346"/>
        <v>32505.860000000004</v>
      </c>
      <c r="O273" s="6">
        <f t="shared" si="397"/>
        <v>57.548939507827058</v>
      </c>
      <c r="P273" s="6">
        <f t="shared" si="347"/>
        <v>1298.96</v>
      </c>
      <c r="Q273" s="6">
        <f>IFERROR(J273/E273*100,"-")</f>
        <v>36.482908113939125</v>
      </c>
      <c r="R273" s="6">
        <f t="shared" si="348"/>
        <v>31206.9</v>
      </c>
      <c r="S273" s="6" t="str">
        <f t="shared" si="399"/>
        <v>-</v>
      </c>
      <c r="T273" s="6">
        <f t="shared" si="349"/>
        <v>0</v>
      </c>
      <c r="U273" s="115"/>
    </row>
    <row r="274" spans="1:21" s="5" customFormat="1" ht="38.25" outlineLevel="3" x14ac:dyDescent="0.25">
      <c r="A274" s="248"/>
      <c r="B274" s="247" t="s">
        <v>699</v>
      </c>
      <c r="C274" s="6">
        <f t="shared" si="350"/>
        <v>1921.98</v>
      </c>
      <c r="D274" s="238">
        <v>1921.98</v>
      </c>
      <c r="E274" s="238">
        <v>0</v>
      </c>
      <c r="F274" s="238">
        <v>0</v>
      </c>
      <c r="G274" s="238"/>
      <c r="H274" s="6">
        <f t="shared" si="352"/>
        <v>1921.98</v>
      </c>
      <c r="I274" s="238">
        <v>1921.98</v>
      </c>
      <c r="J274" s="238">
        <v>0</v>
      </c>
      <c r="K274" s="238">
        <v>0</v>
      </c>
      <c r="L274" s="238"/>
      <c r="M274" s="6">
        <f t="shared" ref="M274" si="416">IFERROR(H274/C274*100,"-")</f>
        <v>100</v>
      </c>
      <c r="N274" s="6">
        <f t="shared" ref="N274" si="417">C274-H274</f>
        <v>0</v>
      </c>
      <c r="O274" s="6">
        <f t="shared" ref="O274" si="418">IFERROR(I274/D274*100,"-")</f>
        <v>100</v>
      </c>
      <c r="P274" s="6">
        <f t="shared" ref="P274" si="419">D274-I274</f>
        <v>0</v>
      </c>
      <c r="Q274" s="6" t="str">
        <f>IFERROR(J274/E274*100,"-")</f>
        <v>-</v>
      </c>
      <c r="R274" s="6">
        <f t="shared" ref="R274" si="420">E274-J274</f>
        <v>0</v>
      </c>
      <c r="S274" s="6" t="str">
        <f t="shared" ref="S274" si="421">IFERROR(K274/F274*100,"-")</f>
        <v>-</v>
      </c>
      <c r="T274" s="6">
        <f t="shared" ref="T274" si="422">F274-K274</f>
        <v>0</v>
      </c>
      <c r="U274" s="115"/>
    </row>
    <row r="275" spans="1:21" s="5" customFormat="1" ht="25.5" outlineLevel="3" x14ac:dyDescent="0.25">
      <c r="A275" s="248"/>
      <c r="B275" s="247" t="s">
        <v>52</v>
      </c>
      <c r="C275" s="6">
        <f t="shared" ref="C275:C295" si="423">SUM(D275:F275)</f>
        <v>3615.7</v>
      </c>
      <c r="D275" s="238">
        <v>3615.7</v>
      </c>
      <c r="E275" s="238">
        <v>0</v>
      </c>
      <c r="F275" s="238">
        <v>0</v>
      </c>
      <c r="G275" s="238">
        <v>0</v>
      </c>
      <c r="H275" s="6">
        <f t="shared" si="352"/>
        <v>3130.62</v>
      </c>
      <c r="I275" s="238">
        <v>3130.62</v>
      </c>
      <c r="J275" s="238">
        <v>0</v>
      </c>
      <c r="K275" s="238">
        <v>0</v>
      </c>
      <c r="L275" s="238">
        <v>0</v>
      </c>
      <c r="M275" s="6">
        <f t="shared" si="396"/>
        <v>86.584063943358132</v>
      </c>
      <c r="N275" s="6">
        <f t="shared" si="346"/>
        <v>485.07999999999993</v>
      </c>
      <c r="O275" s="6">
        <f t="shared" si="397"/>
        <v>86.584063943358132</v>
      </c>
      <c r="P275" s="6">
        <f t="shared" si="347"/>
        <v>485.07999999999993</v>
      </c>
      <c r="Q275" s="6" t="str">
        <f t="shared" si="398"/>
        <v>-</v>
      </c>
      <c r="R275" s="6">
        <f t="shared" si="348"/>
        <v>0</v>
      </c>
      <c r="S275" s="6" t="str">
        <f t="shared" si="399"/>
        <v>-</v>
      </c>
      <c r="T275" s="6">
        <f t="shared" si="349"/>
        <v>0</v>
      </c>
      <c r="U275" s="115"/>
    </row>
    <row r="276" spans="1:21" s="5" customFormat="1" ht="38.25" outlineLevel="1" x14ac:dyDescent="0.25">
      <c r="A276" s="275"/>
      <c r="B276" s="137" t="s">
        <v>53</v>
      </c>
      <c r="C276" s="134">
        <f t="shared" si="423"/>
        <v>53440.400000000009</v>
      </c>
      <c r="D276" s="276">
        <f>D277</f>
        <v>53440.400000000009</v>
      </c>
      <c r="E276" s="276">
        <f t="shared" ref="E276:F276" si="424">E277</f>
        <v>0</v>
      </c>
      <c r="F276" s="276">
        <f t="shared" si="424"/>
        <v>0</v>
      </c>
      <c r="G276" s="276">
        <f t="shared" ref="G276:L276" si="425">SUM(G278:G280)</f>
        <v>0</v>
      </c>
      <c r="H276" s="134">
        <f t="shared" ref="H276:H295" si="426">SUM(I276:K276)</f>
        <v>37034.75</v>
      </c>
      <c r="I276" s="276">
        <f>I277</f>
        <v>37034.75</v>
      </c>
      <c r="J276" s="276">
        <f t="shared" ref="J276:K276" si="427">J277</f>
        <v>0</v>
      </c>
      <c r="K276" s="276">
        <f t="shared" si="427"/>
        <v>0</v>
      </c>
      <c r="L276" s="276">
        <f t="shared" si="425"/>
        <v>0</v>
      </c>
      <c r="M276" s="134">
        <f t="shared" si="396"/>
        <v>69.301034423395024</v>
      </c>
      <c r="N276" s="134">
        <f t="shared" si="346"/>
        <v>16405.650000000009</v>
      </c>
      <c r="O276" s="134">
        <f t="shared" si="397"/>
        <v>69.301034423395024</v>
      </c>
      <c r="P276" s="134">
        <f t="shared" si="347"/>
        <v>16405.650000000009</v>
      </c>
      <c r="Q276" s="134" t="str">
        <f t="shared" si="398"/>
        <v>-</v>
      </c>
      <c r="R276" s="134">
        <f t="shared" si="348"/>
        <v>0</v>
      </c>
      <c r="S276" s="134" t="str">
        <f t="shared" si="399"/>
        <v>-</v>
      </c>
      <c r="T276" s="134">
        <f t="shared" si="349"/>
        <v>0</v>
      </c>
      <c r="U276" s="225"/>
    </row>
    <row r="277" spans="1:21" s="5" customFormat="1" ht="54.75" customHeight="1" outlineLevel="2" x14ac:dyDescent="0.25">
      <c r="A277" s="248"/>
      <c r="B277" s="247" t="s">
        <v>830</v>
      </c>
      <c r="C277" s="6">
        <f t="shared" si="423"/>
        <v>53440.400000000009</v>
      </c>
      <c r="D277" s="238">
        <f>SUM(D278:D282)</f>
        <v>53440.400000000009</v>
      </c>
      <c r="E277" s="238">
        <f t="shared" ref="E277:G277" si="428">SUM(E278:E282)</f>
        <v>0</v>
      </c>
      <c r="F277" s="238">
        <f t="shared" si="428"/>
        <v>0</v>
      </c>
      <c r="G277" s="238">
        <f t="shared" si="428"/>
        <v>0</v>
      </c>
      <c r="H277" s="6">
        <f t="shared" si="426"/>
        <v>37034.75</v>
      </c>
      <c r="I277" s="238">
        <f>SUM(I278:I282)</f>
        <v>37034.75</v>
      </c>
      <c r="J277" s="238">
        <f t="shared" ref="J277:K277" si="429">SUM(J278:J282)</f>
        <v>0</v>
      </c>
      <c r="K277" s="238">
        <f t="shared" si="429"/>
        <v>0</v>
      </c>
      <c r="L277" s="6"/>
      <c r="M277" s="6">
        <f t="shared" si="396"/>
        <v>69.301034423395024</v>
      </c>
      <c r="N277" s="6">
        <f t="shared" si="346"/>
        <v>16405.650000000009</v>
      </c>
      <c r="O277" s="6">
        <f t="shared" si="397"/>
        <v>69.301034423395024</v>
      </c>
      <c r="P277" s="6">
        <f t="shared" si="347"/>
        <v>16405.650000000009</v>
      </c>
      <c r="Q277" s="6" t="str">
        <f t="shared" si="398"/>
        <v>-</v>
      </c>
      <c r="R277" s="6">
        <f t="shared" si="348"/>
        <v>0</v>
      </c>
      <c r="S277" s="6" t="str">
        <f t="shared" si="399"/>
        <v>-</v>
      </c>
      <c r="T277" s="6">
        <f t="shared" si="349"/>
        <v>0</v>
      </c>
      <c r="U277" s="113" t="s">
        <v>676</v>
      </c>
    </row>
    <row r="278" spans="1:21" s="5" customFormat="1" ht="22.5" customHeight="1" outlineLevel="3" x14ac:dyDescent="0.25">
      <c r="A278" s="248"/>
      <c r="B278" s="247" t="s">
        <v>54</v>
      </c>
      <c r="C278" s="6">
        <f t="shared" si="423"/>
        <v>29066.9</v>
      </c>
      <c r="D278" s="238">
        <v>29066.9</v>
      </c>
      <c r="E278" s="238">
        <v>0</v>
      </c>
      <c r="F278" s="238">
        <v>0</v>
      </c>
      <c r="G278" s="238">
        <v>0</v>
      </c>
      <c r="H278" s="6">
        <f t="shared" si="426"/>
        <v>19956.66</v>
      </c>
      <c r="I278" s="238">
        <v>19956.66</v>
      </c>
      <c r="J278" s="238">
        <v>0</v>
      </c>
      <c r="K278" s="6">
        <v>0</v>
      </c>
      <c r="L278" s="6"/>
      <c r="M278" s="6">
        <f t="shared" si="396"/>
        <v>68.657682793830773</v>
      </c>
      <c r="N278" s="6">
        <f t="shared" si="346"/>
        <v>9110.2400000000016</v>
      </c>
      <c r="O278" s="6">
        <f t="shared" si="397"/>
        <v>68.657682793830773</v>
      </c>
      <c r="P278" s="6">
        <f t="shared" si="347"/>
        <v>9110.2400000000016</v>
      </c>
      <c r="Q278" s="6" t="str">
        <f t="shared" si="398"/>
        <v>-</v>
      </c>
      <c r="R278" s="6">
        <f t="shared" si="348"/>
        <v>0</v>
      </c>
      <c r="S278" s="6" t="str">
        <f t="shared" si="399"/>
        <v>-</v>
      </c>
      <c r="T278" s="6">
        <f t="shared" si="349"/>
        <v>0</v>
      </c>
      <c r="U278" s="113"/>
    </row>
    <row r="279" spans="1:21" s="5" customFormat="1" ht="26.25" customHeight="1" outlineLevel="3" x14ac:dyDescent="0.25">
      <c r="A279" s="248"/>
      <c r="B279" s="247" t="s">
        <v>55</v>
      </c>
      <c r="C279" s="6">
        <f t="shared" si="423"/>
        <v>18160.2</v>
      </c>
      <c r="D279" s="238">
        <v>18160.2</v>
      </c>
      <c r="E279" s="238">
        <v>0</v>
      </c>
      <c r="F279" s="238">
        <v>0</v>
      </c>
      <c r="G279" s="238">
        <v>0</v>
      </c>
      <c r="H279" s="6">
        <f t="shared" si="426"/>
        <v>13190.85</v>
      </c>
      <c r="I279" s="238">
        <v>13190.85</v>
      </c>
      <c r="J279" s="238">
        <v>0</v>
      </c>
      <c r="K279" s="6">
        <v>0</v>
      </c>
      <c r="L279" s="6"/>
      <c r="M279" s="6">
        <f t="shared" si="396"/>
        <v>72.636039250669043</v>
      </c>
      <c r="N279" s="6">
        <f t="shared" si="346"/>
        <v>4969.3500000000004</v>
      </c>
      <c r="O279" s="6">
        <f t="shared" si="397"/>
        <v>72.636039250669043</v>
      </c>
      <c r="P279" s="6">
        <f t="shared" si="347"/>
        <v>4969.3500000000004</v>
      </c>
      <c r="Q279" s="6" t="str">
        <f t="shared" si="398"/>
        <v>-</v>
      </c>
      <c r="R279" s="6">
        <f t="shared" si="348"/>
        <v>0</v>
      </c>
      <c r="S279" s="6" t="str">
        <f t="shared" si="399"/>
        <v>-</v>
      </c>
      <c r="T279" s="6">
        <f t="shared" si="349"/>
        <v>0</v>
      </c>
      <c r="U279" s="113"/>
    </row>
    <row r="280" spans="1:21" s="5" customFormat="1" ht="15.75" outlineLevel="3" x14ac:dyDescent="0.25">
      <c r="A280" s="246"/>
      <c r="B280" s="247" t="s">
        <v>56</v>
      </c>
      <c r="C280" s="6">
        <f t="shared" si="423"/>
        <v>3468.6</v>
      </c>
      <c r="D280" s="238">
        <v>3468.6</v>
      </c>
      <c r="E280" s="238">
        <v>0</v>
      </c>
      <c r="F280" s="238">
        <v>0</v>
      </c>
      <c r="G280" s="238">
        <v>0</v>
      </c>
      <c r="H280" s="6">
        <f t="shared" si="426"/>
        <v>1645.49</v>
      </c>
      <c r="I280" s="238">
        <v>1645.49</v>
      </c>
      <c r="J280" s="238">
        <v>0</v>
      </c>
      <c r="K280" s="6">
        <v>0</v>
      </c>
      <c r="L280" s="6"/>
      <c r="M280" s="6">
        <f t="shared" si="396"/>
        <v>47.439600991754602</v>
      </c>
      <c r="N280" s="6">
        <f t="shared" si="346"/>
        <v>1823.11</v>
      </c>
      <c r="O280" s="6">
        <f t="shared" si="397"/>
        <v>47.439600991754602</v>
      </c>
      <c r="P280" s="6">
        <f t="shared" si="347"/>
        <v>1823.11</v>
      </c>
      <c r="Q280" s="6" t="str">
        <f t="shared" si="398"/>
        <v>-</v>
      </c>
      <c r="R280" s="6">
        <f t="shared" si="348"/>
        <v>0</v>
      </c>
      <c r="S280" s="6" t="str">
        <f t="shared" si="399"/>
        <v>-</v>
      </c>
      <c r="T280" s="6">
        <f t="shared" si="349"/>
        <v>0</v>
      </c>
      <c r="U280" s="113"/>
    </row>
    <row r="281" spans="1:21" s="71" customFormat="1" ht="20.25" customHeight="1" outlineLevel="3" x14ac:dyDescent="0.25">
      <c r="A281" s="73"/>
      <c r="B281" s="247" t="s">
        <v>544</v>
      </c>
      <c r="C281" s="6">
        <f t="shared" ref="C281" si="430">SUM(D281:F281)</f>
        <v>1508.9</v>
      </c>
      <c r="D281" s="238">
        <v>1508.9</v>
      </c>
      <c r="E281" s="238">
        <v>0</v>
      </c>
      <c r="F281" s="238">
        <v>0</v>
      </c>
      <c r="G281" s="238"/>
      <c r="H281" s="6">
        <f t="shared" ref="H281" si="431">SUM(I281:K281)</f>
        <v>1005.93</v>
      </c>
      <c r="I281" s="238">
        <v>1005.93</v>
      </c>
      <c r="J281" s="238">
        <v>0</v>
      </c>
      <c r="K281" s="6">
        <v>0</v>
      </c>
      <c r="L281" s="6"/>
      <c r="M281" s="6">
        <f t="shared" ref="M281" si="432">IFERROR(H281/C281*100,"-")</f>
        <v>66.66644575518589</v>
      </c>
      <c r="N281" s="6">
        <f t="shared" ref="N281" si="433">C281-H281</f>
        <v>502.97000000000014</v>
      </c>
      <c r="O281" s="6">
        <f t="shared" ref="O281" si="434">IFERROR(I281/D281*100,"-")</f>
        <v>66.66644575518589</v>
      </c>
      <c r="P281" s="6">
        <f t="shared" ref="P281" si="435">D281-I281</f>
        <v>502.97000000000014</v>
      </c>
      <c r="Q281" s="6" t="str">
        <f t="shared" ref="Q281" si="436">IFERROR(J281/E281*100,"-")</f>
        <v>-</v>
      </c>
      <c r="R281" s="6">
        <f t="shared" ref="R281" si="437">E281-J281</f>
        <v>0</v>
      </c>
      <c r="S281" s="6" t="str">
        <f t="shared" ref="S281" si="438">IFERROR(K281/F281*100,"-")</f>
        <v>-</v>
      </c>
      <c r="T281" s="6">
        <f t="shared" ref="T281" si="439">F281-K281</f>
        <v>0</v>
      </c>
      <c r="U281" s="72"/>
    </row>
    <row r="282" spans="1:21" s="71" customFormat="1" ht="33.75" customHeight="1" outlineLevel="3" x14ac:dyDescent="0.25">
      <c r="A282" s="73"/>
      <c r="B282" s="247" t="s">
        <v>545</v>
      </c>
      <c r="C282" s="6">
        <f t="shared" si="423"/>
        <v>1235.8</v>
      </c>
      <c r="D282" s="238">
        <v>1235.8</v>
      </c>
      <c r="E282" s="238">
        <v>0</v>
      </c>
      <c r="F282" s="238">
        <v>0</v>
      </c>
      <c r="G282" s="238"/>
      <c r="H282" s="6">
        <f t="shared" si="426"/>
        <v>1235.82</v>
      </c>
      <c r="I282" s="238">
        <v>1235.82</v>
      </c>
      <c r="J282" s="238">
        <v>0</v>
      </c>
      <c r="K282" s="6">
        <v>0</v>
      </c>
      <c r="L282" s="6"/>
      <c r="M282" s="6">
        <f t="shared" si="396"/>
        <v>100.00161838485191</v>
      </c>
      <c r="N282" s="6">
        <f t="shared" si="346"/>
        <v>-1.999999999998181E-2</v>
      </c>
      <c r="O282" s="6">
        <f t="shared" si="397"/>
        <v>100.00161838485191</v>
      </c>
      <c r="P282" s="6">
        <f t="shared" si="347"/>
        <v>-1.999999999998181E-2</v>
      </c>
      <c r="Q282" s="6" t="str">
        <f t="shared" si="398"/>
        <v>-</v>
      </c>
      <c r="R282" s="6">
        <f t="shared" si="348"/>
        <v>0</v>
      </c>
      <c r="S282" s="6" t="str">
        <f t="shared" si="399"/>
        <v>-</v>
      </c>
      <c r="T282" s="6">
        <f t="shared" si="349"/>
        <v>0</v>
      </c>
      <c r="U282" s="72"/>
    </row>
    <row r="283" spans="1:21" s="5" customFormat="1" ht="25.5" outlineLevel="1" x14ac:dyDescent="0.25">
      <c r="A283" s="277"/>
      <c r="B283" s="137" t="s">
        <v>546</v>
      </c>
      <c r="C283" s="134">
        <f t="shared" si="423"/>
        <v>42344.200000000004</v>
      </c>
      <c r="D283" s="276">
        <f>D284</f>
        <v>42344.200000000004</v>
      </c>
      <c r="E283" s="276">
        <f t="shared" ref="E283:F283" si="440">E284</f>
        <v>0</v>
      </c>
      <c r="F283" s="276">
        <f t="shared" si="440"/>
        <v>0</v>
      </c>
      <c r="G283" s="276">
        <f>SUM(G284:G286)</f>
        <v>-2</v>
      </c>
      <c r="H283" s="134">
        <f t="shared" si="426"/>
        <v>27106.26</v>
      </c>
      <c r="I283" s="276">
        <f>I284</f>
        <v>27106.26</v>
      </c>
      <c r="J283" s="276">
        <f t="shared" ref="J283:L283" si="441">J284</f>
        <v>0</v>
      </c>
      <c r="K283" s="276">
        <f t="shared" si="441"/>
        <v>0</v>
      </c>
      <c r="L283" s="276">
        <f t="shared" si="441"/>
        <v>0</v>
      </c>
      <c r="M283" s="276">
        <f t="shared" si="396"/>
        <v>64.0141034663543</v>
      </c>
      <c r="N283" s="276">
        <f t="shared" si="346"/>
        <v>15237.940000000006</v>
      </c>
      <c r="O283" s="276">
        <f t="shared" si="397"/>
        <v>64.0141034663543</v>
      </c>
      <c r="P283" s="276">
        <f t="shared" si="347"/>
        <v>15237.940000000006</v>
      </c>
      <c r="Q283" s="276" t="str">
        <f t="shared" si="398"/>
        <v>-</v>
      </c>
      <c r="R283" s="276">
        <f t="shared" si="348"/>
        <v>0</v>
      </c>
      <c r="S283" s="276" t="str">
        <f t="shared" si="399"/>
        <v>-</v>
      </c>
      <c r="T283" s="276">
        <f t="shared" si="349"/>
        <v>0</v>
      </c>
      <c r="U283" s="46"/>
    </row>
    <row r="284" spans="1:21" s="5" customFormat="1" ht="38.25" outlineLevel="2" x14ac:dyDescent="0.25">
      <c r="A284" s="275"/>
      <c r="B284" s="247" t="s">
        <v>831</v>
      </c>
      <c r="C284" s="6">
        <f t="shared" si="423"/>
        <v>42344.200000000004</v>
      </c>
      <c r="D284" s="238">
        <f>SUM(D285:D286)</f>
        <v>42344.200000000004</v>
      </c>
      <c r="E284" s="238">
        <f t="shared" ref="E284:K284" si="442">SUM(E285:E286)</f>
        <v>0</v>
      </c>
      <c r="F284" s="238">
        <f t="shared" si="442"/>
        <v>0</v>
      </c>
      <c r="G284" s="238">
        <f t="shared" si="442"/>
        <v>-1</v>
      </c>
      <c r="H284" s="238">
        <f t="shared" ref="H284:H285" si="443">SUM(I284:K284)</f>
        <v>27106.26</v>
      </c>
      <c r="I284" s="238">
        <f t="shared" si="442"/>
        <v>27106.26</v>
      </c>
      <c r="J284" s="238">
        <f t="shared" si="442"/>
        <v>0</v>
      </c>
      <c r="K284" s="238">
        <f t="shared" si="442"/>
        <v>0</v>
      </c>
      <c r="L284" s="238">
        <v>0</v>
      </c>
      <c r="M284" s="6">
        <f t="shared" si="396"/>
        <v>64.0141034663543</v>
      </c>
      <c r="N284" s="6">
        <f t="shared" si="346"/>
        <v>15237.940000000006</v>
      </c>
      <c r="O284" s="6">
        <f t="shared" si="397"/>
        <v>64.0141034663543</v>
      </c>
      <c r="P284" s="6">
        <f t="shared" si="347"/>
        <v>15237.940000000006</v>
      </c>
      <c r="Q284" s="6" t="str">
        <f t="shared" si="398"/>
        <v>-</v>
      </c>
      <c r="R284" s="6">
        <f t="shared" si="348"/>
        <v>0</v>
      </c>
      <c r="S284" s="6" t="str">
        <f t="shared" si="399"/>
        <v>-</v>
      </c>
      <c r="T284" s="6">
        <f t="shared" si="349"/>
        <v>0</v>
      </c>
      <c r="U284" s="433" t="s">
        <v>676</v>
      </c>
    </row>
    <row r="285" spans="1:21" s="5" customFormat="1" ht="19.5" customHeight="1" outlineLevel="3" x14ac:dyDescent="0.25">
      <c r="A285" s="275"/>
      <c r="B285" s="247" t="s">
        <v>547</v>
      </c>
      <c r="C285" s="6">
        <f t="shared" ref="C285" si="444">SUM(D285:F285)</f>
        <v>3714.9</v>
      </c>
      <c r="D285" s="238">
        <v>3714.9</v>
      </c>
      <c r="E285" s="238">
        <v>0</v>
      </c>
      <c r="F285" s="238">
        <v>0</v>
      </c>
      <c r="G285" s="238">
        <v>-1</v>
      </c>
      <c r="H285" s="238">
        <f t="shared" si="443"/>
        <v>3077.91</v>
      </c>
      <c r="I285" s="238">
        <v>3077.91</v>
      </c>
      <c r="J285" s="238">
        <v>0</v>
      </c>
      <c r="K285" s="238">
        <v>0</v>
      </c>
      <c r="L285" s="238">
        <v>-1</v>
      </c>
      <c r="M285" s="6">
        <f t="shared" ref="M285" si="445">IFERROR(H285/C285*100,"-")</f>
        <v>82.853105063393357</v>
      </c>
      <c r="N285" s="6">
        <f t="shared" ref="N285" si="446">C285-H285</f>
        <v>636.99000000000024</v>
      </c>
      <c r="O285" s="6">
        <f t="shared" ref="O285" si="447">IFERROR(I285/D285*100,"-")</f>
        <v>82.853105063393357</v>
      </c>
      <c r="P285" s="6">
        <f t="shared" ref="P285" si="448">D285-I285</f>
        <v>636.99000000000024</v>
      </c>
      <c r="Q285" s="6" t="str">
        <f t="shared" ref="Q285" si="449">IFERROR(J285/E285*100,"-")</f>
        <v>-</v>
      </c>
      <c r="R285" s="6">
        <f t="shared" ref="R285" si="450">E285-J285</f>
        <v>0</v>
      </c>
      <c r="S285" s="6" t="str">
        <f t="shared" ref="S285" si="451">IFERROR(K285/F285*100,"-")</f>
        <v>-</v>
      </c>
      <c r="T285" s="6">
        <f t="shared" ref="T285" si="452">F285-K285</f>
        <v>0</v>
      </c>
      <c r="U285" s="434"/>
    </row>
    <row r="286" spans="1:21" s="5" customFormat="1" ht="23.25" customHeight="1" outlineLevel="3" x14ac:dyDescent="0.25">
      <c r="A286" s="275"/>
      <c r="B286" s="247" t="s">
        <v>548</v>
      </c>
      <c r="C286" s="6">
        <f t="shared" si="423"/>
        <v>38629.300000000003</v>
      </c>
      <c r="D286" s="238">
        <v>38629.300000000003</v>
      </c>
      <c r="E286" s="238">
        <v>0</v>
      </c>
      <c r="F286" s="238">
        <v>0</v>
      </c>
      <c r="G286" s="238">
        <v>0</v>
      </c>
      <c r="H286" s="238">
        <f t="shared" si="426"/>
        <v>24028.35</v>
      </c>
      <c r="I286" s="238">
        <v>24028.35</v>
      </c>
      <c r="J286" s="238">
        <v>0</v>
      </c>
      <c r="K286" s="238">
        <v>0</v>
      </c>
      <c r="L286" s="238">
        <v>0</v>
      </c>
      <c r="M286" s="6">
        <f t="shared" si="396"/>
        <v>62.20239559091155</v>
      </c>
      <c r="N286" s="6">
        <f t="shared" si="346"/>
        <v>14600.950000000004</v>
      </c>
      <c r="O286" s="6">
        <f t="shared" si="397"/>
        <v>62.20239559091155</v>
      </c>
      <c r="P286" s="6">
        <f t="shared" si="347"/>
        <v>14600.950000000004</v>
      </c>
      <c r="Q286" s="6" t="str">
        <f t="shared" si="398"/>
        <v>-</v>
      </c>
      <c r="R286" s="6">
        <f t="shared" si="348"/>
        <v>0</v>
      </c>
      <c r="S286" s="6" t="str">
        <f t="shared" si="399"/>
        <v>-</v>
      </c>
      <c r="T286" s="6">
        <f t="shared" si="349"/>
        <v>0</v>
      </c>
      <c r="U286" s="435"/>
    </row>
    <row r="287" spans="1:21" s="3" customFormat="1" ht="67.5" x14ac:dyDescent="0.25">
      <c r="A287" s="7">
        <v>19</v>
      </c>
      <c r="B287" s="1" t="s">
        <v>61</v>
      </c>
      <c r="C287" s="2">
        <f t="shared" si="423"/>
        <v>89402.099999999991</v>
      </c>
      <c r="D287" s="2">
        <f>D288+D291</f>
        <v>82817.799999999988</v>
      </c>
      <c r="E287" s="2">
        <f>E288+E291</f>
        <v>6584.3</v>
      </c>
      <c r="F287" s="2">
        <f>F288+F291</f>
        <v>0</v>
      </c>
      <c r="G287" s="2">
        <f>G288+G291</f>
        <v>0</v>
      </c>
      <c r="H287" s="2">
        <f t="shared" si="426"/>
        <v>29899.7</v>
      </c>
      <c r="I287" s="2">
        <f>I288+I291</f>
        <v>29899.7</v>
      </c>
      <c r="J287" s="2">
        <f>J288+J291</f>
        <v>0</v>
      </c>
      <c r="K287" s="2">
        <f>K288+K291</f>
        <v>0</v>
      </c>
      <c r="L287" s="2">
        <f>L288+L291</f>
        <v>0</v>
      </c>
      <c r="M287" s="2">
        <f t="shared" si="396"/>
        <v>33.444068987193816</v>
      </c>
      <c r="N287" s="2">
        <f t="shared" si="346"/>
        <v>59502.399999999994</v>
      </c>
      <c r="O287" s="2">
        <f t="shared" si="397"/>
        <v>36.102987522006146</v>
      </c>
      <c r="P287" s="2">
        <f t="shared" si="347"/>
        <v>52918.099999999991</v>
      </c>
      <c r="Q287" s="2">
        <f t="shared" si="398"/>
        <v>0</v>
      </c>
      <c r="R287" s="2">
        <f t="shared" si="348"/>
        <v>6584.3</v>
      </c>
      <c r="S287" s="2" t="str">
        <f t="shared" si="399"/>
        <v>-</v>
      </c>
      <c r="T287" s="2">
        <f t="shared" si="349"/>
        <v>0</v>
      </c>
      <c r="U287" s="51"/>
    </row>
    <row r="288" spans="1:21" s="139" customFormat="1" ht="38.25" outlineLevel="1" x14ac:dyDescent="0.25">
      <c r="A288" s="45"/>
      <c r="B288" s="137" t="s">
        <v>58</v>
      </c>
      <c r="C288" s="134">
        <f t="shared" si="423"/>
        <v>89352.099999999991</v>
      </c>
      <c r="D288" s="134">
        <f>SUM(D289:D290)</f>
        <v>82767.799999999988</v>
      </c>
      <c r="E288" s="134">
        <f t="shared" ref="E288:F288" si="453">SUM(E289:E290)</f>
        <v>6584.3</v>
      </c>
      <c r="F288" s="134">
        <f t="shared" si="453"/>
        <v>0</v>
      </c>
      <c r="G288" s="134">
        <f>SUM(G289:G289)</f>
        <v>0</v>
      </c>
      <c r="H288" s="134">
        <f>SUM(I288:K288)</f>
        <v>29899.7</v>
      </c>
      <c r="I288" s="134">
        <f>SUM(I289:I290)</f>
        <v>29899.7</v>
      </c>
      <c r="J288" s="134">
        <f t="shared" ref="J288:K288" si="454">SUM(J289:J290)</f>
        <v>0</v>
      </c>
      <c r="K288" s="134">
        <f t="shared" si="454"/>
        <v>0</v>
      </c>
      <c r="L288" s="134">
        <f>SUM(L289:L289)</f>
        <v>0</v>
      </c>
      <c r="M288" s="134">
        <f t="shared" si="396"/>
        <v>33.462783751025441</v>
      </c>
      <c r="N288" s="134">
        <f t="shared" si="346"/>
        <v>59452.399999999994</v>
      </c>
      <c r="O288" s="134">
        <f t="shared" si="397"/>
        <v>36.124797324563424</v>
      </c>
      <c r="P288" s="134">
        <f t="shared" si="347"/>
        <v>52868.099999999991</v>
      </c>
      <c r="Q288" s="134">
        <f t="shared" si="398"/>
        <v>0</v>
      </c>
      <c r="R288" s="134">
        <f t="shared" si="348"/>
        <v>6584.3</v>
      </c>
      <c r="S288" s="134" t="str">
        <f t="shared" si="399"/>
        <v>-</v>
      </c>
      <c r="T288" s="134">
        <f t="shared" si="349"/>
        <v>0</v>
      </c>
      <c r="U288" s="46"/>
    </row>
    <row r="289" spans="1:21" s="5" customFormat="1" ht="38.25" outlineLevel="2" x14ac:dyDescent="0.25">
      <c r="A289" s="230"/>
      <c r="B289" s="196" t="s">
        <v>793</v>
      </c>
      <c r="C289" s="6">
        <f t="shared" si="423"/>
        <v>38812.6</v>
      </c>
      <c r="D289" s="6">
        <v>38812.6</v>
      </c>
      <c r="E289" s="6">
        <v>0</v>
      </c>
      <c r="F289" s="6">
        <v>0</v>
      </c>
      <c r="G289" s="6">
        <v>0</v>
      </c>
      <c r="H289" s="6">
        <f t="shared" si="426"/>
        <v>29899.7</v>
      </c>
      <c r="I289" s="6">
        <v>29899.7</v>
      </c>
      <c r="J289" s="6">
        <v>0</v>
      </c>
      <c r="K289" s="6">
        <v>0</v>
      </c>
      <c r="L289" s="6">
        <v>0</v>
      </c>
      <c r="M289" s="6">
        <f t="shared" si="396"/>
        <v>77.036065607560431</v>
      </c>
      <c r="N289" s="6">
        <f t="shared" si="346"/>
        <v>8912.8999999999978</v>
      </c>
      <c r="O289" s="6">
        <f t="shared" si="397"/>
        <v>77.036065607560431</v>
      </c>
      <c r="P289" s="6">
        <f t="shared" si="347"/>
        <v>8912.8999999999978</v>
      </c>
      <c r="Q289" s="6" t="str">
        <f t="shared" si="398"/>
        <v>-</v>
      </c>
      <c r="R289" s="6">
        <f t="shared" si="348"/>
        <v>0</v>
      </c>
      <c r="S289" s="6" t="str">
        <f t="shared" si="399"/>
        <v>-</v>
      </c>
      <c r="T289" s="6">
        <f t="shared" si="349"/>
        <v>0</v>
      </c>
      <c r="U289" s="46"/>
    </row>
    <row r="290" spans="1:21" s="5" customFormat="1" ht="60" outlineLevel="2" x14ac:dyDescent="0.25">
      <c r="A290" s="230"/>
      <c r="B290" s="196" t="s">
        <v>794</v>
      </c>
      <c r="C290" s="6">
        <f t="shared" si="423"/>
        <v>50539.5</v>
      </c>
      <c r="D290" s="6">
        <v>43955.199999999997</v>
      </c>
      <c r="E290" s="6">
        <v>6584.3</v>
      </c>
      <c r="F290" s="6">
        <v>0</v>
      </c>
      <c r="G290" s="6"/>
      <c r="H290" s="6">
        <f t="shared" si="426"/>
        <v>0</v>
      </c>
      <c r="I290" s="6">
        <v>0</v>
      </c>
      <c r="J290" s="6">
        <v>0</v>
      </c>
      <c r="K290" s="6">
        <v>0</v>
      </c>
      <c r="L290" s="6"/>
      <c r="M290" s="6">
        <f t="shared" si="396"/>
        <v>0</v>
      </c>
      <c r="N290" s="6">
        <f t="shared" si="346"/>
        <v>50539.5</v>
      </c>
      <c r="O290" s="6">
        <f t="shared" si="397"/>
        <v>0</v>
      </c>
      <c r="P290" s="6">
        <f t="shared" si="347"/>
        <v>43955.199999999997</v>
      </c>
      <c r="Q290" s="6">
        <f t="shared" si="398"/>
        <v>0</v>
      </c>
      <c r="R290" s="6">
        <f t="shared" si="348"/>
        <v>6584.3</v>
      </c>
      <c r="S290" s="6" t="str">
        <f t="shared" si="399"/>
        <v>-</v>
      </c>
      <c r="T290" s="6">
        <f t="shared" si="349"/>
        <v>0</v>
      </c>
      <c r="U290" s="46" t="s">
        <v>800</v>
      </c>
    </row>
    <row r="291" spans="1:21" s="139" customFormat="1" ht="25.5" outlineLevel="1" x14ac:dyDescent="0.25">
      <c r="A291" s="45"/>
      <c r="B291" s="137" t="s">
        <v>59</v>
      </c>
      <c r="C291" s="134">
        <f t="shared" si="423"/>
        <v>50</v>
      </c>
      <c r="D291" s="134">
        <f>SUM(D292:D293)</f>
        <v>50</v>
      </c>
      <c r="E291" s="134">
        <f>SUM(E292:E293)</f>
        <v>0</v>
      </c>
      <c r="F291" s="134">
        <f>SUM(F292:F293)</f>
        <v>0</v>
      </c>
      <c r="G291" s="134">
        <f>SUM(G292:G293)</f>
        <v>0</v>
      </c>
      <c r="H291" s="134">
        <f t="shared" si="426"/>
        <v>0</v>
      </c>
      <c r="I291" s="134">
        <f>SUM(I292:I293)</f>
        <v>0</v>
      </c>
      <c r="J291" s="134">
        <f>SUM(J292:J293)</f>
        <v>0</v>
      </c>
      <c r="K291" s="134">
        <f>SUM(K292:K293)</f>
        <v>0</v>
      </c>
      <c r="L291" s="134">
        <f>SUM(L292:L293)</f>
        <v>0</v>
      </c>
      <c r="M291" s="134">
        <f t="shared" si="396"/>
        <v>0</v>
      </c>
      <c r="N291" s="134">
        <f t="shared" ref="N291:N299" si="455">C291-H291</f>
        <v>50</v>
      </c>
      <c r="O291" s="134">
        <f t="shared" si="397"/>
        <v>0</v>
      </c>
      <c r="P291" s="134">
        <f t="shared" ref="P291:P299" si="456">D291-I291</f>
        <v>50</v>
      </c>
      <c r="Q291" s="134" t="str">
        <f t="shared" si="398"/>
        <v>-</v>
      </c>
      <c r="R291" s="134">
        <f t="shared" ref="R291:R299" si="457">E291-J291</f>
        <v>0</v>
      </c>
      <c r="S291" s="134" t="str">
        <f t="shared" si="399"/>
        <v>-</v>
      </c>
      <c r="T291" s="134">
        <f t="shared" ref="T291:T299" si="458">F291-K291</f>
        <v>0</v>
      </c>
      <c r="U291" s="46"/>
    </row>
    <row r="292" spans="1:21" s="5" customFormat="1" ht="25.5" outlineLevel="2" x14ac:dyDescent="0.25">
      <c r="A292" s="45"/>
      <c r="B292" s="196" t="s">
        <v>795</v>
      </c>
      <c r="C292" s="6">
        <f t="shared" si="423"/>
        <v>50</v>
      </c>
      <c r="D292" s="6">
        <v>50</v>
      </c>
      <c r="E292" s="6">
        <v>0</v>
      </c>
      <c r="F292" s="6">
        <v>0</v>
      </c>
      <c r="G292" s="6">
        <v>0</v>
      </c>
      <c r="H292" s="6">
        <f t="shared" si="426"/>
        <v>0</v>
      </c>
      <c r="I292" s="6">
        <v>0</v>
      </c>
      <c r="J292" s="6">
        <v>0</v>
      </c>
      <c r="K292" s="6">
        <v>0</v>
      </c>
      <c r="L292" s="6">
        <v>0</v>
      </c>
      <c r="M292" s="6">
        <f t="shared" si="396"/>
        <v>0</v>
      </c>
      <c r="N292" s="6">
        <f t="shared" si="455"/>
        <v>50</v>
      </c>
      <c r="O292" s="6">
        <f t="shared" si="397"/>
        <v>0</v>
      </c>
      <c r="P292" s="6">
        <f t="shared" si="456"/>
        <v>50</v>
      </c>
      <c r="Q292" s="6" t="str">
        <f t="shared" si="398"/>
        <v>-</v>
      </c>
      <c r="R292" s="6">
        <f t="shared" si="457"/>
        <v>0</v>
      </c>
      <c r="S292" s="6" t="str">
        <f t="shared" si="399"/>
        <v>-</v>
      </c>
      <c r="T292" s="6">
        <f t="shared" si="458"/>
        <v>0</v>
      </c>
      <c r="U292" s="439" t="s">
        <v>853</v>
      </c>
    </row>
    <row r="293" spans="1:21" s="5" customFormat="1" ht="25.5" outlineLevel="2" x14ac:dyDescent="0.25">
      <c r="A293" s="45"/>
      <c r="B293" s="196" t="s">
        <v>60</v>
      </c>
      <c r="C293" s="6">
        <f t="shared" si="423"/>
        <v>0</v>
      </c>
      <c r="D293" s="6" t="s">
        <v>408</v>
      </c>
      <c r="E293" s="6">
        <v>0</v>
      </c>
      <c r="F293" s="6">
        <v>0</v>
      </c>
      <c r="G293" s="6">
        <v>0</v>
      </c>
      <c r="H293" s="6">
        <f t="shared" si="426"/>
        <v>0</v>
      </c>
      <c r="I293" s="6">
        <v>0</v>
      </c>
      <c r="J293" s="6">
        <v>0</v>
      </c>
      <c r="K293" s="6">
        <v>0</v>
      </c>
      <c r="L293" s="6">
        <v>0</v>
      </c>
      <c r="M293" s="6" t="str">
        <f t="shared" si="396"/>
        <v>-</v>
      </c>
      <c r="N293" s="6">
        <f t="shared" si="455"/>
        <v>0</v>
      </c>
      <c r="O293" s="6" t="str">
        <f t="shared" si="397"/>
        <v>-</v>
      </c>
      <c r="P293" s="6"/>
      <c r="Q293" s="6" t="str">
        <f t="shared" si="398"/>
        <v>-</v>
      </c>
      <c r="R293" s="6">
        <f t="shared" si="457"/>
        <v>0</v>
      </c>
      <c r="S293" s="6" t="str">
        <f t="shared" si="399"/>
        <v>-</v>
      </c>
      <c r="T293" s="6">
        <f t="shared" si="458"/>
        <v>0</v>
      </c>
      <c r="U293" s="440"/>
    </row>
    <row r="294" spans="1:21" ht="28.5" hidden="1" customHeight="1" x14ac:dyDescent="0.25">
      <c r="A294" s="21"/>
      <c r="B294" s="20" t="s">
        <v>119</v>
      </c>
      <c r="C294" s="17">
        <f t="shared" si="423"/>
        <v>0</v>
      </c>
      <c r="D294" s="17">
        <v>0</v>
      </c>
      <c r="E294" s="17">
        <v>0</v>
      </c>
      <c r="F294" s="17">
        <v>0</v>
      </c>
      <c r="G294" s="17">
        <v>0</v>
      </c>
      <c r="H294" s="17">
        <f t="shared" si="426"/>
        <v>0</v>
      </c>
      <c r="I294" s="17">
        <v>0</v>
      </c>
      <c r="J294" s="17">
        <v>0</v>
      </c>
      <c r="K294" s="17">
        <v>0</v>
      </c>
      <c r="L294" s="17">
        <v>0</v>
      </c>
      <c r="M294" s="18">
        <v>0</v>
      </c>
      <c r="N294" s="18">
        <f t="shared" si="455"/>
        <v>0</v>
      </c>
      <c r="O294" s="18">
        <v>0</v>
      </c>
      <c r="P294" s="18">
        <f t="shared" si="456"/>
        <v>0</v>
      </c>
      <c r="Q294" s="18">
        <v>0</v>
      </c>
      <c r="R294" s="18">
        <f t="shared" si="457"/>
        <v>0</v>
      </c>
      <c r="S294" s="18">
        <v>0</v>
      </c>
      <c r="T294" s="18">
        <f t="shared" si="458"/>
        <v>0</v>
      </c>
      <c r="U294" s="30"/>
    </row>
    <row r="295" spans="1:21" s="3" customFormat="1" ht="40.5" x14ac:dyDescent="0.25">
      <c r="A295" s="7">
        <v>20</v>
      </c>
      <c r="B295" s="1" t="s">
        <v>409</v>
      </c>
      <c r="C295" s="2">
        <f t="shared" si="423"/>
        <v>147638.80000000002</v>
      </c>
      <c r="D295" s="2">
        <f>SUM(D296:D299)</f>
        <v>59620.200000000004</v>
      </c>
      <c r="E295" s="2">
        <f>SUM(E296:E299)</f>
        <v>87918.6</v>
      </c>
      <c r="F295" s="2">
        <f>SUM(F296:F299)</f>
        <v>100</v>
      </c>
      <c r="G295" s="2">
        <f>SUM(G296:G299)</f>
        <v>0</v>
      </c>
      <c r="H295" s="2">
        <f t="shared" si="426"/>
        <v>89450.200000000012</v>
      </c>
      <c r="I295" s="2">
        <f>SUM(I296:I299)</f>
        <v>19011.900000000001</v>
      </c>
      <c r="J295" s="2">
        <f>SUM(J296:J299)</f>
        <v>70338.3</v>
      </c>
      <c r="K295" s="2">
        <f>SUM(K296:K299)</f>
        <v>100</v>
      </c>
      <c r="L295" s="2">
        <f>SUM(L296:L299)</f>
        <v>0</v>
      </c>
      <c r="M295" s="2">
        <f t="shared" si="396"/>
        <v>60.587189817310893</v>
      </c>
      <c r="N295" s="2">
        <f t="shared" si="455"/>
        <v>58188.600000000006</v>
      </c>
      <c r="O295" s="2">
        <f t="shared" si="397"/>
        <v>31.88835327623859</v>
      </c>
      <c r="P295" s="2">
        <f t="shared" si="456"/>
        <v>40608.300000000003</v>
      </c>
      <c r="Q295" s="2">
        <f t="shared" si="398"/>
        <v>80.003889961851073</v>
      </c>
      <c r="R295" s="2">
        <f t="shared" si="457"/>
        <v>17580.300000000003</v>
      </c>
      <c r="S295" s="2">
        <f t="shared" si="399"/>
        <v>100</v>
      </c>
      <c r="T295" s="2">
        <f t="shared" si="458"/>
        <v>0</v>
      </c>
      <c r="U295" s="51"/>
    </row>
    <row r="296" spans="1:21" s="5" customFormat="1" ht="38.25" outlineLevel="1" x14ac:dyDescent="0.25">
      <c r="A296" s="236"/>
      <c r="B296" s="16" t="s">
        <v>796</v>
      </c>
      <c r="C296" s="6">
        <f t="shared" ref="C296:C299" si="459">SUM(D296:G296)</f>
        <v>92776.8</v>
      </c>
      <c r="D296" s="6">
        <v>5503.8</v>
      </c>
      <c r="E296" s="6">
        <v>87273</v>
      </c>
      <c r="F296" s="6">
        <v>0</v>
      </c>
      <c r="G296" s="6">
        <v>0</v>
      </c>
      <c r="H296" s="6">
        <f t="shared" ref="H296:H299" si="460">SUM(I296:L296)</f>
        <v>74226.8</v>
      </c>
      <c r="I296" s="6">
        <v>4408.5</v>
      </c>
      <c r="J296" s="6">
        <v>69818.3</v>
      </c>
      <c r="K296" s="6">
        <v>0</v>
      </c>
      <c r="L296" s="6">
        <v>0</v>
      </c>
      <c r="M296" s="111">
        <f t="shared" si="396"/>
        <v>80.005777306395558</v>
      </c>
      <c r="N296" s="111">
        <f t="shared" si="455"/>
        <v>18550</v>
      </c>
      <c r="O296" s="111">
        <f t="shared" si="397"/>
        <v>80.099204186198619</v>
      </c>
      <c r="P296" s="111">
        <f t="shared" si="456"/>
        <v>1095.3000000000002</v>
      </c>
      <c r="Q296" s="111">
        <f t="shared" si="398"/>
        <v>79.999885417024743</v>
      </c>
      <c r="R296" s="111">
        <f t="shared" si="457"/>
        <v>17454.699999999997</v>
      </c>
      <c r="S296" s="111" t="str">
        <f t="shared" si="399"/>
        <v>-</v>
      </c>
      <c r="T296" s="111">
        <f t="shared" si="458"/>
        <v>0</v>
      </c>
      <c r="U296" s="46" t="s">
        <v>801</v>
      </c>
    </row>
    <row r="297" spans="1:21" s="5" customFormat="1" ht="45" outlineLevel="1" x14ac:dyDescent="0.25">
      <c r="A297" s="237"/>
      <c r="B297" s="16" t="s">
        <v>797</v>
      </c>
      <c r="C297" s="6">
        <f t="shared" si="459"/>
        <v>50132.9</v>
      </c>
      <c r="D297" s="6">
        <v>50132.9</v>
      </c>
      <c r="E297" s="6">
        <v>0</v>
      </c>
      <c r="F297" s="6">
        <v>0</v>
      </c>
      <c r="G297" s="6">
        <v>0</v>
      </c>
      <c r="H297" s="6">
        <f t="shared" si="460"/>
        <v>10934.9</v>
      </c>
      <c r="I297" s="6">
        <v>10934.9</v>
      </c>
      <c r="J297" s="6">
        <v>0</v>
      </c>
      <c r="K297" s="6">
        <v>0</v>
      </c>
      <c r="L297" s="6">
        <v>0</v>
      </c>
      <c r="M297" s="238">
        <f t="shared" si="396"/>
        <v>21.811824171352541</v>
      </c>
      <c r="N297" s="238">
        <f t="shared" si="455"/>
        <v>39198</v>
      </c>
      <c r="O297" s="238">
        <f t="shared" si="397"/>
        <v>21.811824171352541</v>
      </c>
      <c r="P297" s="238">
        <f t="shared" si="456"/>
        <v>39198</v>
      </c>
      <c r="Q297" s="238" t="str">
        <f t="shared" si="398"/>
        <v>-</v>
      </c>
      <c r="R297" s="238">
        <f t="shared" si="457"/>
        <v>0</v>
      </c>
      <c r="S297" s="238" t="str">
        <f t="shared" si="399"/>
        <v>-</v>
      </c>
      <c r="T297" s="238">
        <f t="shared" si="458"/>
        <v>0</v>
      </c>
      <c r="U297" s="46" t="s">
        <v>410</v>
      </c>
    </row>
    <row r="298" spans="1:21" s="5" customFormat="1" ht="69" customHeight="1" outlineLevel="1" x14ac:dyDescent="0.25">
      <c r="A298" s="237"/>
      <c r="B298" s="16" t="s">
        <v>798</v>
      </c>
      <c r="C298" s="6">
        <f t="shared" si="459"/>
        <v>1505</v>
      </c>
      <c r="D298" s="6">
        <v>1505</v>
      </c>
      <c r="E298" s="6">
        <v>0</v>
      </c>
      <c r="F298" s="6">
        <v>0</v>
      </c>
      <c r="G298" s="6">
        <v>0</v>
      </c>
      <c r="H298" s="6">
        <f t="shared" si="460"/>
        <v>1190</v>
      </c>
      <c r="I298" s="6">
        <v>1190</v>
      </c>
      <c r="J298" s="6">
        <v>0</v>
      </c>
      <c r="K298" s="6">
        <v>0</v>
      </c>
      <c r="L298" s="6">
        <v>0</v>
      </c>
      <c r="M298" s="6">
        <f t="shared" si="396"/>
        <v>79.069767441860463</v>
      </c>
      <c r="N298" s="6">
        <f t="shared" si="455"/>
        <v>315</v>
      </c>
      <c r="O298" s="6">
        <f t="shared" si="397"/>
        <v>79.069767441860463</v>
      </c>
      <c r="P298" s="6">
        <f t="shared" si="456"/>
        <v>315</v>
      </c>
      <c r="Q298" s="6" t="str">
        <f t="shared" si="398"/>
        <v>-</v>
      </c>
      <c r="R298" s="6">
        <f t="shared" si="457"/>
        <v>0</v>
      </c>
      <c r="S298" s="6" t="str">
        <f t="shared" si="399"/>
        <v>-</v>
      </c>
      <c r="T298" s="6">
        <f t="shared" si="458"/>
        <v>0</v>
      </c>
      <c r="U298" s="46" t="s">
        <v>411</v>
      </c>
    </row>
    <row r="299" spans="1:21" s="5" customFormat="1" ht="239.25" customHeight="1" outlineLevel="1" x14ac:dyDescent="0.25">
      <c r="A299" s="237"/>
      <c r="B299" s="16" t="s">
        <v>799</v>
      </c>
      <c r="C299" s="6">
        <f t="shared" si="459"/>
        <v>3224.1</v>
      </c>
      <c r="D299" s="6">
        <v>2478.5</v>
      </c>
      <c r="E299" s="6">
        <v>645.6</v>
      </c>
      <c r="F299" s="6">
        <v>100</v>
      </c>
      <c r="G299" s="6">
        <v>0</v>
      </c>
      <c r="H299" s="6">
        <f t="shared" si="460"/>
        <v>3098.5</v>
      </c>
      <c r="I299" s="6">
        <v>2478.5</v>
      </c>
      <c r="J299" s="6">
        <v>520</v>
      </c>
      <c r="K299" s="6">
        <v>100</v>
      </c>
      <c r="L299" s="6">
        <v>0</v>
      </c>
      <c r="M299" s="6">
        <f t="shared" ref="M299" si="461">IFERROR(H299/C299*100,"-")</f>
        <v>96.104339195434392</v>
      </c>
      <c r="N299" s="6">
        <f t="shared" si="455"/>
        <v>125.59999999999991</v>
      </c>
      <c r="O299" s="6">
        <f>IFERROR(I299/D299*100,"-")</f>
        <v>100</v>
      </c>
      <c r="P299" s="6">
        <f t="shared" si="456"/>
        <v>0</v>
      </c>
      <c r="Q299" s="6">
        <f>IFERROR(J299/E299*100,"-")</f>
        <v>80.545229244113997</v>
      </c>
      <c r="R299" s="6">
        <f t="shared" si="457"/>
        <v>125.60000000000002</v>
      </c>
      <c r="S299" s="6">
        <f>IFERROR(K299/F299*100,"-")</f>
        <v>100</v>
      </c>
      <c r="T299" s="6">
        <f t="shared" si="458"/>
        <v>0</v>
      </c>
      <c r="U299" s="46" t="s">
        <v>854</v>
      </c>
    </row>
    <row r="300" spans="1:21" x14ac:dyDescent="0.25">
      <c r="I300" s="31"/>
      <c r="J300" s="31"/>
      <c r="K300" s="31"/>
      <c r="L300" s="31"/>
      <c r="O300" s="32"/>
      <c r="P300" s="32"/>
      <c r="Q300" s="32"/>
      <c r="R300" s="32"/>
      <c r="S300" s="32"/>
      <c r="T300" s="32"/>
    </row>
    <row r="301" spans="1:21" s="5" customFormat="1" x14ac:dyDescent="0.25">
      <c r="A301" s="5" t="s">
        <v>62</v>
      </c>
      <c r="M301" s="4"/>
      <c r="N301" s="4"/>
      <c r="O301" s="4"/>
      <c r="P301" s="4"/>
      <c r="Q301" s="4"/>
      <c r="R301" s="4"/>
      <c r="S301" s="4"/>
      <c r="T301" s="4"/>
      <c r="U301" s="23"/>
    </row>
    <row r="303" spans="1:21" s="5" customFormat="1" ht="18.75" x14ac:dyDescent="0.25">
      <c r="A303" s="456" t="s">
        <v>907</v>
      </c>
      <c r="B303" s="456"/>
      <c r="C303" s="456"/>
      <c r="D303" s="456"/>
      <c r="E303" s="456"/>
      <c r="F303" s="456"/>
      <c r="G303" s="456"/>
      <c r="H303" s="456"/>
      <c r="I303" s="456"/>
      <c r="J303" s="456"/>
      <c r="K303" s="456"/>
      <c r="L303" s="456"/>
      <c r="M303" s="456"/>
      <c r="N303" s="456"/>
      <c r="O303" s="456"/>
      <c r="P303" s="456"/>
      <c r="Q303" s="456"/>
      <c r="R303" s="456"/>
      <c r="S303" s="456"/>
      <c r="T303" s="456"/>
      <c r="U303" s="456"/>
    </row>
    <row r="306" spans="1:21" s="5" customFormat="1" x14ac:dyDescent="0.25">
      <c r="A306" s="8" t="s">
        <v>906</v>
      </c>
      <c r="M306" s="4"/>
      <c r="N306" s="4"/>
      <c r="O306" s="4"/>
      <c r="P306" s="4"/>
      <c r="Q306" s="4"/>
      <c r="R306" s="4"/>
      <c r="S306" s="4"/>
      <c r="T306" s="4"/>
      <c r="U306" s="23"/>
    </row>
  </sheetData>
  <dataConsolidate/>
  <mergeCells count="35">
    <mergeCell ref="U292:U293"/>
    <mergeCell ref="A303:U303"/>
    <mergeCell ref="A1:U1"/>
    <mergeCell ref="A2:U2"/>
    <mergeCell ref="A4:A7"/>
    <mergeCell ref="B4:B7"/>
    <mergeCell ref="C5:C7"/>
    <mergeCell ref="C4:F4"/>
    <mergeCell ref="D5:F5"/>
    <mergeCell ref="U4:U7"/>
    <mergeCell ref="G4:G7"/>
    <mergeCell ref="L4:L7"/>
    <mergeCell ref="H4:K4"/>
    <mergeCell ref="H5:H7"/>
    <mergeCell ref="U28:U29"/>
    <mergeCell ref="M4:T4"/>
    <mergeCell ref="D6:D7"/>
    <mergeCell ref="E6:E7"/>
    <mergeCell ref="F6:F7"/>
    <mergeCell ref="I6:I7"/>
    <mergeCell ref="J6:J7"/>
    <mergeCell ref="I5:K5"/>
    <mergeCell ref="K6:K7"/>
    <mergeCell ref="O6:P6"/>
    <mergeCell ref="Q6:R6"/>
    <mergeCell ref="M5:N6"/>
    <mergeCell ref="U284:U286"/>
    <mergeCell ref="S6:T6"/>
    <mergeCell ref="O5:T5"/>
    <mergeCell ref="U60:U61"/>
    <mergeCell ref="U214:U215"/>
    <mergeCell ref="U47:U48"/>
    <mergeCell ref="U41:U44"/>
    <mergeCell ref="U235:U236"/>
    <mergeCell ref="U259:U261"/>
  </mergeCells>
  <pageMargins left="0" right="0" top="0" bottom="0" header="0.31496062992125984" footer="0"/>
  <pageSetup paperSize="9" scale="42" fitToWidth="9" fitToHeight="9" orientation="landscape" r:id="rId1"/>
  <headerFooter differentFirst="1">
    <oddHeader>&amp;R&amp;P</oddHeader>
  </headerFooter>
  <rowBreaks count="1" manualBreakCount="1">
    <brk id="2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19"/>
  <sheetViews>
    <sheetView view="pageBreakPreview" zoomScaleNormal="100" zoomScaleSheetLayoutView="100" workbookViewId="0">
      <pane xSplit="2" ySplit="5" topLeftCell="C111" activePane="bottomRight" state="frozen"/>
      <selection pane="topRight" activeCell="C1" sqref="C1"/>
      <selection pane="bottomLeft" activeCell="A6" sqref="A6"/>
      <selection pane="bottomRight" activeCell="E117" sqref="E117"/>
    </sheetView>
  </sheetViews>
  <sheetFormatPr defaultRowHeight="15" outlineLevelRow="2" x14ac:dyDescent="0.25"/>
  <cols>
    <col min="1" max="1" width="4.42578125" style="11" customWidth="1"/>
    <col min="2" max="2" width="52.42578125" style="11" customWidth="1"/>
    <col min="3" max="3" width="10.28515625" style="11" customWidth="1"/>
    <col min="4" max="4" width="12.42578125" style="11" customWidth="1"/>
    <col min="5" max="5" width="14.140625" style="11" customWidth="1"/>
    <col min="6" max="6" width="12" style="11" customWidth="1"/>
    <col min="7" max="7" width="11.5703125" style="11" customWidth="1"/>
    <col min="8" max="8" width="30" style="11" customWidth="1"/>
    <col min="9" max="16384" width="9.140625" style="11"/>
  </cols>
  <sheetData>
    <row r="1" spans="1:21" ht="18.75" x14ac:dyDescent="0.25">
      <c r="A1" s="472" t="s">
        <v>123</v>
      </c>
      <c r="B1" s="472"/>
      <c r="C1" s="472"/>
      <c r="D1" s="472"/>
      <c r="E1" s="472"/>
      <c r="F1" s="472"/>
      <c r="G1" s="472"/>
      <c r="H1" s="47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33" customHeight="1" x14ac:dyDescent="0.25">
      <c r="A2" s="473" t="s">
        <v>839</v>
      </c>
      <c r="B2" s="473"/>
      <c r="C2" s="473"/>
      <c r="D2" s="473"/>
      <c r="E2" s="473"/>
      <c r="F2" s="473"/>
      <c r="G2" s="473"/>
      <c r="H2" s="473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4" spans="1:21" s="9" customFormat="1" ht="18.75" customHeight="1" x14ac:dyDescent="0.25">
      <c r="A4" s="449" t="s">
        <v>0</v>
      </c>
      <c r="B4" s="449" t="s">
        <v>124</v>
      </c>
      <c r="C4" s="449" t="s">
        <v>125</v>
      </c>
      <c r="D4" s="449" t="s">
        <v>126</v>
      </c>
      <c r="E4" s="449" t="s">
        <v>127</v>
      </c>
      <c r="F4" s="470" t="s">
        <v>404</v>
      </c>
      <c r="G4" s="470" t="s">
        <v>152</v>
      </c>
      <c r="H4" s="474" t="s">
        <v>129</v>
      </c>
    </row>
    <row r="5" spans="1:21" s="9" customFormat="1" ht="67.5" customHeight="1" x14ac:dyDescent="0.25">
      <c r="A5" s="449"/>
      <c r="B5" s="449"/>
      <c r="C5" s="449"/>
      <c r="D5" s="449"/>
      <c r="E5" s="449"/>
      <c r="F5" s="471"/>
      <c r="G5" s="471"/>
      <c r="H5" s="474"/>
    </row>
    <row r="6" spans="1:21" s="9" customFormat="1" x14ac:dyDescent="0.25">
      <c r="A6" s="12" t="s">
        <v>130</v>
      </c>
      <c r="B6" s="463" t="s">
        <v>6</v>
      </c>
      <c r="C6" s="464"/>
      <c r="D6" s="464"/>
      <c r="E6" s="464"/>
      <c r="F6" s="464"/>
      <c r="G6" s="464"/>
      <c r="H6" s="465"/>
    </row>
    <row r="7" spans="1:21" s="24" customFormat="1" ht="27" outlineLevel="1" x14ac:dyDescent="0.25">
      <c r="A7" s="13"/>
      <c r="B7" s="14" t="s">
        <v>217</v>
      </c>
      <c r="C7" s="218" t="s">
        <v>151</v>
      </c>
      <c r="D7" s="218">
        <v>1100</v>
      </c>
      <c r="E7" s="218">
        <v>1160</v>
      </c>
      <c r="F7" s="218">
        <v>1060</v>
      </c>
      <c r="G7" s="15">
        <f>F7/E7</f>
        <v>0.91379310344827591</v>
      </c>
      <c r="H7" s="10" t="s">
        <v>219</v>
      </c>
    </row>
    <row r="8" spans="1:21" s="24" customFormat="1" ht="67.5" outlineLevel="1" x14ac:dyDescent="0.25">
      <c r="A8" s="13"/>
      <c r="B8" s="14" t="s">
        <v>218</v>
      </c>
      <c r="C8" s="218" t="s">
        <v>156</v>
      </c>
      <c r="D8" s="218">
        <v>4200</v>
      </c>
      <c r="E8" s="218">
        <v>4230</v>
      </c>
      <c r="F8" s="218">
        <v>4280</v>
      </c>
      <c r="G8" s="15">
        <f>F8/E8</f>
        <v>1.011820330969267</v>
      </c>
      <c r="H8" s="10" t="s">
        <v>220</v>
      </c>
    </row>
    <row r="9" spans="1:21" s="24" customFormat="1" ht="67.5" outlineLevel="1" x14ac:dyDescent="0.25">
      <c r="A9" s="13"/>
      <c r="B9" s="14" t="s">
        <v>221</v>
      </c>
      <c r="C9" s="218" t="s">
        <v>156</v>
      </c>
      <c r="D9" s="218">
        <v>365</v>
      </c>
      <c r="E9" s="218">
        <v>380</v>
      </c>
      <c r="F9" s="218">
        <v>358</v>
      </c>
      <c r="G9" s="15">
        <f>F9/E9</f>
        <v>0.94210526315789478</v>
      </c>
      <c r="H9" s="10" t="s">
        <v>220</v>
      </c>
    </row>
    <row r="10" spans="1:21" s="24" customFormat="1" ht="67.5" outlineLevel="1" x14ac:dyDescent="0.25">
      <c r="A10" s="13"/>
      <c r="B10" s="14" t="s">
        <v>290</v>
      </c>
      <c r="C10" s="218" t="s">
        <v>120</v>
      </c>
      <c r="D10" s="218">
        <v>24.56</v>
      </c>
      <c r="E10" s="218">
        <v>24.7</v>
      </c>
      <c r="F10" s="218">
        <v>25.1</v>
      </c>
      <c r="G10" s="15">
        <f>F10/E10</f>
        <v>1.0161943319838058</v>
      </c>
      <c r="H10" s="10" t="s">
        <v>220</v>
      </c>
    </row>
    <row r="11" spans="1:21" s="9" customFormat="1" x14ac:dyDescent="0.25">
      <c r="A11" s="12" t="s">
        <v>131</v>
      </c>
      <c r="B11" s="463" t="s">
        <v>11</v>
      </c>
      <c r="C11" s="464"/>
      <c r="D11" s="464"/>
      <c r="E11" s="464"/>
      <c r="F11" s="464"/>
      <c r="G11" s="464"/>
      <c r="H11" s="465"/>
    </row>
    <row r="12" spans="1:21" s="166" customFormat="1" ht="15" customHeight="1" outlineLevel="1" x14ac:dyDescent="0.25">
      <c r="A12" s="13"/>
      <c r="B12" s="466" t="s">
        <v>291</v>
      </c>
      <c r="C12" s="467"/>
      <c r="D12" s="467"/>
      <c r="E12" s="467"/>
      <c r="F12" s="467"/>
      <c r="G12" s="467"/>
      <c r="H12" s="468"/>
    </row>
    <row r="13" spans="1:21" s="166" customFormat="1" ht="40.5" outlineLevel="2" x14ac:dyDescent="0.25">
      <c r="A13" s="13"/>
      <c r="B13" s="164" t="s">
        <v>292</v>
      </c>
      <c r="C13" s="200" t="s">
        <v>120</v>
      </c>
      <c r="D13" s="76">
        <v>87.5</v>
      </c>
      <c r="E13" s="76">
        <v>95</v>
      </c>
      <c r="F13" s="76">
        <v>94</v>
      </c>
      <c r="G13" s="15">
        <f t="shared" ref="G13:G20" si="0">F13/E13</f>
        <v>0.98947368421052628</v>
      </c>
      <c r="H13" s="199" t="s">
        <v>275</v>
      </c>
    </row>
    <row r="14" spans="1:21" s="166" customFormat="1" ht="54" outlineLevel="2" x14ac:dyDescent="0.25">
      <c r="A14" s="13"/>
      <c r="B14" s="164" t="s">
        <v>293</v>
      </c>
      <c r="C14" s="200" t="s">
        <v>120</v>
      </c>
      <c r="D14" s="76">
        <v>100</v>
      </c>
      <c r="E14" s="76">
        <v>100</v>
      </c>
      <c r="F14" s="76">
        <v>100</v>
      </c>
      <c r="G14" s="15">
        <f t="shared" si="0"/>
        <v>1</v>
      </c>
      <c r="H14" s="199" t="s">
        <v>276</v>
      </c>
    </row>
    <row r="15" spans="1:21" s="166" customFormat="1" ht="94.5" outlineLevel="2" x14ac:dyDescent="0.25">
      <c r="A15" s="13"/>
      <c r="B15" s="164" t="s">
        <v>294</v>
      </c>
      <c r="C15" s="200" t="s">
        <v>120</v>
      </c>
      <c r="D15" s="76">
        <v>30</v>
      </c>
      <c r="E15" s="76">
        <v>60</v>
      </c>
      <c r="F15" s="76">
        <v>55</v>
      </c>
      <c r="G15" s="15">
        <f t="shared" si="0"/>
        <v>0.91666666666666663</v>
      </c>
      <c r="H15" s="199" t="s">
        <v>440</v>
      </c>
    </row>
    <row r="16" spans="1:21" s="166" customFormat="1" ht="67.5" outlineLevel="2" x14ac:dyDescent="0.25">
      <c r="A16" s="13"/>
      <c r="B16" s="164" t="s">
        <v>295</v>
      </c>
      <c r="C16" s="200" t="s">
        <v>120</v>
      </c>
      <c r="D16" s="76">
        <v>80</v>
      </c>
      <c r="E16" s="76">
        <v>87</v>
      </c>
      <c r="F16" s="76">
        <v>87</v>
      </c>
      <c r="G16" s="15">
        <f t="shared" si="0"/>
        <v>1</v>
      </c>
      <c r="H16" s="199" t="s">
        <v>441</v>
      </c>
    </row>
    <row r="17" spans="1:8" s="166" customFormat="1" ht="54" outlineLevel="2" x14ac:dyDescent="0.25">
      <c r="A17" s="13"/>
      <c r="B17" s="164" t="s">
        <v>296</v>
      </c>
      <c r="C17" s="200" t="s">
        <v>120</v>
      </c>
      <c r="D17" s="76">
        <v>100</v>
      </c>
      <c r="E17" s="76">
        <v>100</v>
      </c>
      <c r="F17" s="76">
        <v>100</v>
      </c>
      <c r="G17" s="15">
        <f t="shared" si="0"/>
        <v>1</v>
      </c>
      <c r="H17" s="199" t="s">
        <v>276</v>
      </c>
    </row>
    <row r="18" spans="1:8" s="166" customFormat="1" ht="54" outlineLevel="2" x14ac:dyDescent="0.25">
      <c r="A18" s="13"/>
      <c r="B18" s="164" t="s">
        <v>297</v>
      </c>
      <c r="C18" s="76" t="s">
        <v>120</v>
      </c>
      <c r="D18" s="76">
        <v>35</v>
      </c>
      <c r="E18" s="76">
        <v>47.8</v>
      </c>
      <c r="F18" s="76">
        <v>54</v>
      </c>
      <c r="G18" s="15">
        <f t="shared" si="0"/>
        <v>1.1297071129707115</v>
      </c>
      <c r="H18" s="199" t="s">
        <v>447</v>
      </c>
    </row>
    <row r="19" spans="1:8" s="166" customFormat="1" ht="54" outlineLevel="2" x14ac:dyDescent="0.25">
      <c r="A19" s="13"/>
      <c r="B19" s="164" t="s">
        <v>298</v>
      </c>
      <c r="C19" s="76" t="s">
        <v>120</v>
      </c>
      <c r="D19" s="76">
        <v>100</v>
      </c>
      <c r="E19" s="76">
        <v>100</v>
      </c>
      <c r="F19" s="76">
        <v>100</v>
      </c>
      <c r="G19" s="15">
        <f t="shared" si="0"/>
        <v>1</v>
      </c>
      <c r="H19" s="199" t="s">
        <v>276</v>
      </c>
    </row>
    <row r="20" spans="1:8" s="166" customFormat="1" ht="54" outlineLevel="2" x14ac:dyDescent="0.25">
      <c r="A20" s="13"/>
      <c r="B20" s="164" t="s">
        <v>299</v>
      </c>
      <c r="C20" s="200" t="s">
        <v>120</v>
      </c>
      <c r="D20" s="199">
        <v>46</v>
      </c>
      <c r="E20" s="199">
        <v>57.4</v>
      </c>
      <c r="F20" s="286">
        <v>31.4</v>
      </c>
      <c r="G20" s="287">
        <f t="shared" si="0"/>
        <v>0.54703832752613235</v>
      </c>
      <c r="H20" s="199" t="s">
        <v>277</v>
      </c>
    </row>
    <row r="21" spans="1:8" s="166" customFormat="1" ht="15" customHeight="1" outlineLevel="1" x14ac:dyDescent="0.25">
      <c r="A21" s="13"/>
      <c r="B21" s="466" t="s">
        <v>300</v>
      </c>
      <c r="C21" s="467"/>
      <c r="D21" s="467"/>
      <c r="E21" s="467"/>
      <c r="F21" s="467"/>
      <c r="G21" s="467"/>
      <c r="H21" s="468"/>
    </row>
    <row r="22" spans="1:8" s="166" customFormat="1" ht="81" outlineLevel="2" x14ac:dyDescent="0.25">
      <c r="A22" s="13"/>
      <c r="B22" s="164" t="s">
        <v>301</v>
      </c>
      <c r="C22" s="200" t="s">
        <v>120</v>
      </c>
      <c r="D22" s="199">
        <v>1.63</v>
      </c>
      <c r="E22" s="199">
        <v>1.5</v>
      </c>
      <c r="F22" s="199">
        <v>1.2</v>
      </c>
      <c r="G22" s="15">
        <f>F22/E22</f>
        <v>0.79999999999999993</v>
      </c>
      <c r="H22" s="199" t="s">
        <v>844</v>
      </c>
    </row>
    <row r="23" spans="1:8" s="166" customFormat="1" ht="40.5" outlineLevel="2" x14ac:dyDescent="0.25">
      <c r="A23" s="13"/>
      <c r="B23" s="164" t="s">
        <v>302</v>
      </c>
      <c r="C23" s="200" t="s">
        <v>120</v>
      </c>
      <c r="D23" s="199">
        <v>0.43</v>
      </c>
      <c r="E23" s="199">
        <v>0.21</v>
      </c>
      <c r="F23" s="199">
        <v>0</v>
      </c>
      <c r="G23" s="15">
        <f>F23/E23</f>
        <v>0</v>
      </c>
      <c r="H23" s="280" t="s">
        <v>844</v>
      </c>
    </row>
    <row r="24" spans="1:8" s="166" customFormat="1" ht="55.5" customHeight="1" outlineLevel="2" x14ac:dyDescent="0.25">
      <c r="A24" s="13"/>
      <c r="B24" s="164" t="s">
        <v>303</v>
      </c>
      <c r="C24" s="200" t="s">
        <v>120</v>
      </c>
      <c r="D24" s="199">
        <v>35</v>
      </c>
      <c r="E24" s="199">
        <v>49</v>
      </c>
      <c r="F24" s="286">
        <v>35</v>
      </c>
      <c r="G24" s="287">
        <f>F24/E24</f>
        <v>0.7142857142857143</v>
      </c>
      <c r="H24" s="199" t="s">
        <v>277</v>
      </c>
    </row>
    <row r="25" spans="1:8" s="166" customFormat="1" outlineLevel="1" x14ac:dyDescent="0.25">
      <c r="A25" s="13"/>
      <c r="B25" s="466" t="s">
        <v>304</v>
      </c>
      <c r="C25" s="467"/>
      <c r="D25" s="467"/>
      <c r="E25" s="467"/>
      <c r="F25" s="467"/>
      <c r="G25" s="467"/>
      <c r="H25" s="468"/>
    </row>
    <row r="26" spans="1:8" s="166" customFormat="1" ht="54" outlineLevel="2" x14ac:dyDescent="0.25">
      <c r="A26" s="13"/>
      <c r="B26" s="164" t="s">
        <v>305</v>
      </c>
      <c r="C26" s="76" t="s">
        <v>120</v>
      </c>
      <c r="D26" s="76">
        <v>97</v>
      </c>
      <c r="E26" s="76">
        <v>100</v>
      </c>
      <c r="F26" s="76">
        <v>100</v>
      </c>
      <c r="G26" s="15">
        <f>F26/E26</f>
        <v>1</v>
      </c>
      <c r="H26" s="200" t="s">
        <v>448</v>
      </c>
    </row>
    <row r="27" spans="1:8" s="166" customFormat="1" ht="54" outlineLevel="2" x14ac:dyDescent="0.25">
      <c r="A27" s="13"/>
      <c r="B27" s="164" t="s">
        <v>306</v>
      </c>
      <c r="C27" s="76" t="s">
        <v>151</v>
      </c>
      <c r="D27" s="76">
        <v>1765</v>
      </c>
      <c r="E27" s="76">
        <v>1960</v>
      </c>
      <c r="F27" s="76">
        <v>1960</v>
      </c>
      <c r="G27" s="15">
        <f>F27/E27</f>
        <v>1</v>
      </c>
      <c r="H27" s="200" t="s">
        <v>449</v>
      </c>
    </row>
    <row r="28" spans="1:8" s="166" customFormat="1" ht="27" outlineLevel="2" x14ac:dyDescent="0.25">
      <c r="A28" s="13"/>
      <c r="B28" s="164" t="s">
        <v>768</v>
      </c>
      <c r="C28" s="76" t="s">
        <v>120</v>
      </c>
      <c r="D28" s="76">
        <v>100</v>
      </c>
      <c r="E28" s="76">
        <v>100</v>
      </c>
      <c r="F28" s="76" t="s">
        <v>446</v>
      </c>
      <c r="G28" s="15">
        <v>1</v>
      </c>
      <c r="H28" s="200"/>
    </row>
    <row r="29" spans="1:8" s="166" customFormat="1" outlineLevel="1" x14ac:dyDescent="0.25">
      <c r="A29" s="13"/>
      <c r="B29" s="466" t="s">
        <v>307</v>
      </c>
      <c r="C29" s="467"/>
      <c r="D29" s="467"/>
      <c r="E29" s="467"/>
      <c r="F29" s="467"/>
      <c r="G29" s="467"/>
      <c r="H29" s="468"/>
    </row>
    <row r="30" spans="1:8" s="24" customFormat="1" ht="54" outlineLevel="2" x14ac:dyDescent="0.25">
      <c r="A30" s="13"/>
      <c r="B30" s="14" t="s">
        <v>769</v>
      </c>
      <c r="C30" s="76" t="s">
        <v>120</v>
      </c>
      <c r="D30" s="76">
        <v>20</v>
      </c>
      <c r="E30" s="76">
        <v>40</v>
      </c>
      <c r="F30" s="76">
        <v>40</v>
      </c>
      <c r="G30" s="15">
        <f>F30/E30</f>
        <v>1</v>
      </c>
      <c r="H30" s="199" t="s">
        <v>440</v>
      </c>
    </row>
    <row r="31" spans="1:8" s="9" customFormat="1" ht="15.75" customHeight="1" x14ac:dyDescent="0.25">
      <c r="A31" s="12" t="s">
        <v>132</v>
      </c>
      <c r="B31" s="463" t="s">
        <v>248</v>
      </c>
      <c r="C31" s="464"/>
      <c r="D31" s="464"/>
      <c r="E31" s="464"/>
      <c r="F31" s="464"/>
      <c r="G31" s="464"/>
      <c r="H31" s="465"/>
    </row>
    <row r="32" spans="1:8" s="166" customFormat="1" ht="15.75" customHeight="1" outlineLevel="1" x14ac:dyDescent="0.25">
      <c r="A32" s="13"/>
      <c r="B32" s="466" t="s">
        <v>308</v>
      </c>
      <c r="C32" s="467"/>
      <c r="D32" s="467"/>
      <c r="E32" s="467"/>
      <c r="F32" s="467"/>
      <c r="G32" s="467"/>
      <c r="H32" s="468"/>
    </row>
    <row r="33" spans="1:8" s="166" customFormat="1" ht="40.5" customHeight="1" outlineLevel="2" x14ac:dyDescent="0.25">
      <c r="A33" s="13"/>
      <c r="B33" s="164" t="s">
        <v>309</v>
      </c>
      <c r="C33" s="217" t="s">
        <v>156</v>
      </c>
      <c r="D33" s="76">
        <v>6455</v>
      </c>
      <c r="E33" s="76">
        <v>5420</v>
      </c>
      <c r="F33" s="76">
        <v>4348</v>
      </c>
      <c r="G33" s="15">
        <f>F33/E33</f>
        <v>0.80221402214022142</v>
      </c>
      <c r="H33" s="217" t="s">
        <v>600</v>
      </c>
    </row>
    <row r="34" spans="1:8" s="166" customFormat="1" ht="27" outlineLevel="2" x14ac:dyDescent="0.25">
      <c r="A34" s="13"/>
      <c r="B34" s="164" t="s">
        <v>310</v>
      </c>
      <c r="C34" s="217" t="s">
        <v>156</v>
      </c>
      <c r="D34" s="76">
        <v>2690</v>
      </c>
      <c r="E34" s="76">
        <v>970</v>
      </c>
      <c r="F34" s="76">
        <v>922</v>
      </c>
      <c r="G34" s="15">
        <f>F34/E34</f>
        <v>0.95051546391752573</v>
      </c>
      <c r="H34" s="217"/>
    </row>
    <row r="35" spans="1:8" s="166" customFormat="1" ht="15" customHeight="1" outlineLevel="1" x14ac:dyDescent="0.25">
      <c r="A35" s="13"/>
      <c r="B35" s="466" t="s">
        <v>311</v>
      </c>
      <c r="C35" s="467"/>
      <c r="D35" s="467"/>
      <c r="E35" s="467"/>
      <c r="F35" s="467"/>
      <c r="G35" s="467"/>
      <c r="H35" s="468"/>
    </row>
    <row r="36" spans="1:8" s="166" customFormat="1" ht="40.5" customHeight="1" outlineLevel="2" x14ac:dyDescent="0.25">
      <c r="A36" s="13"/>
      <c r="B36" s="164" t="s">
        <v>312</v>
      </c>
      <c r="C36" s="217" t="s">
        <v>151</v>
      </c>
      <c r="D36" s="76">
        <v>8</v>
      </c>
      <c r="E36" s="76">
        <v>7</v>
      </c>
      <c r="F36" s="76">
        <v>1</v>
      </c>
      <c r="G36" s="15">
        <f>F36/E36</f>
        <v>0.14285714285714285</v>
      </c>
      <c r="H36" s="217" t="s">
        <v>230</v>
      </c>
    </row>
    <row r="37" spans="1:8" s="166" customFormat="1" ht="67.5" outlineLevel="2" x14ac:dyDescent="0.25">
      <c r="A37" s="13"/>
      <c r="B37" s="164" t="s">
        <v>231</v>
      </c>
      <c r="C37" s="217" t="s">
        <v>151</v>
      </c>
      <c r="D37" s="76">
        <v>105</v>
      </c>
      <c r="E37" s="76">
        <v>62</v>
      </c>
      <c r="F37" s="76">
        <v>43</v>
      </c>
      <c r="G37" s="15">
        <f>F37/E37</f>
        <v>0.69354838709677424</v>
      </c>
      <c r="H37" s="217" t="s">
        <v>601</v>
      </c>
    </row>
    <row r="38" spans="1:8" s="166" customFormat="1" ht="67.5" outlineLevel="2" x14ac:dyDescent="0.25">
      <c r="A38" s="13"/>
      <c r="B38" s="164" t="s">
        <v>313</v>
      </c>
      <c r="C38" s="217" t="s">
        <v>156</v>
      </c>
      <c r="D38" s="76">
        <v>8815</v>
      </c>
      <c r="E38" s="76">
        <v>3619</v>
      </c>
      <c r="F38" s="76">
        <v>2746</v>
      </c>
      <c r="G38" s="15">
        <f>F38/E38</f>
        <v>0.75877314175186517</v>
      </c>
      <c r="H38" s="217" t="s">
        <v>601</v>
      </c>
    </row>
    <row r="39" spans="1:8" s="166" customFormat="1" outlineLevel="2" x14ac:dyDescent="0.25">
      <c r="A39" s="13"/>
      <c r="B39" s="466" t="s">
        <v>13</v>
      </c>
      <c r="C39" s="467"/>
      <c r="D39" s="467"/>
      <c r="E39" s="467"/>
      <c r="F39" s="467"/>
      <c r="G39" s="467"/>
      <c r="H39" s="468"/>
    </row>
    <row r="40" spans="1:8" s="166" customFormat="1" outlineLevel="2" x14ac:dyDescent="0.25">
      <c r="A40" s="13"/>
      <c r="B40" s="164" t="s">
        <v>314</v>
      </c>
      <c r="C40" s="76" t="s">
        <v>120</v>
      </c>
      <c r="D40" s="76">
        <v>100</v>
      </c>
      <c r="E40" s="76">
        <v>100</v>
      </c>
      <c r="F40" s="76" t="s">
        <v>446</v>
      </c>
      <c r="G40" s="15">
        <v>1</v>
      </c>
      <c r="H40" s="217"/>
    </row>
    <row r="41" spans="1:8" s="9" customFormat="1" ht="15" customHeight="1" x14ac:dyDescent="0.25">
      <c r="A41" s="12" t="s">
        <v>133</v>
      </c>
      <c r="B41" s="463" t="s">
        <v>15</v>
      </c>
      <c r="C41" s="464"/>
      <c r="D41" s="464"/>
      <c r="E41" s="464"/>
      <c r="F41" s="464"/>
      <c r="G41" s="464"/>
      <c r="H41" s="465"/>
    </row>
    <row r="42" spans="1:8" s="166" customFormat="1" ht="40.5" customHeight="1" outlineLevel="2" x14ac:dyDescent="0.25">
      <c r="A42" s="13"/>
      <c r="B42" s="164" t="s">
        <v>232</v>
      </c>
      <c r="C42" s="217" t="s">
        <v>156</v>
      </c>
      <c r="D42" s="76">
        <v>257</v>
      </c>
      <c r="E42" s="76">
        <v>290</v>
      </c>
      <c r="F42" s="76">
        <v>0</v>
      </c>
      <c r="G42" s="75">
        <f>F42/E42</f>
        <v>0</v>
      </c>
      <c r="H42" s="217" t="s">
        <v>230</v>
      </c>
    </row>
    <row r="43" spans="1:8" s="166" customFormat="1" ht="54" outlineLevel="2" x14ac:dyDescent="0.25">
      <c r="A43" s="13"/>
      <c r="B43" s="164" t="s">
        <v>315</v>
      </c>
      <c r="C43" s="217" t="s">
        <v>156</v>
      </c>
      <c r="D43" s="76" t="s">
        <v>167</v>
      </c>
      <c r="E43" s="76">
        <v>70</v>
      </c>
      <c r="F43" s="76">
        <v>91</v>
      </c>
      <c r="G43" s="75">
        <f>F43/E43</f>
        <v>1.3</v>
      </c>
      <c r="H43" s="217" t="s">
        <v>600</v>
      </c>
    </row>
    <row r="44" spans="1:8" s="166" customFormat="1" ht="54" outlineLevel="2" x14ac:dyDescent="0.25">
      <c r="A44" s="13"/>
      <c r="B44" s="164" t="s">
        <v>802</v>
      </c>
      <c r="C44" s="217" t="s">
        <v>120</v>
      </c>
      <c r="D44" s="76">
        <v>25</v>
      </c>
      <c r="E44" s="76">
        <v>33</v>
      </c>
      <c r="F44" s="76" t="s">
        <v>167</v>
      </c>
      <c r="G44" s="75" t="s">
        <v>167</v>
      </c>
      <c r="H44" s="217"/>
    </row>
    <row r="45" spans="1:8" s="9" customFormat="1" ht="15" customHeight="1" x14ac:dyDescent="0.25">
      <c r="A45" s="12" t="s">
        <v>134</v>
      </c>
      <c r="B45" s="463" t="s">
        <v>22</v>
      </c>
      <c r="C45" s="464"/>
      <c r="D45" s="464"/>
      <c r="E45" s="464"/>
      <c r="F45" s="464"/>
      <c r="G45" s="464"/>
      <c r="H45" s="465"/>
    </row>
    <row r="46" spans="1:8" s="166" customFormat="1" ht="15" customHeight="1" outlineLevel="1" x14ac:dyDescent="0.25">
      <c r="A46" s="13"/>
      <c r="B46" s="466" t="s">
        <v>318</v>
      </c>
      <c r="C46" s="467"/>
      <c r="D46" s="467"/>
      <c r="E46" s="467"/>
      <c r="F46" s="467"/>
      <c r="G46" s="467"/>
      <c r="H46" s="468"/>
    </row>
    <row r="47" spans="1:8" s="166" customFormat="1" outlineLevel="2" x14ac:dyDescent="0.25">
      <c r="A47" s="13"/>
      <c r="B47" s="164" t="s">
        <v>316</v>
      </c>
      <c r="C47" s="136" t="s">
        <v>212</v>
      </c>
      <c r="D47" s="76">
        <v>5028</v>
      </c>
      <c r="E47" s="76">
        <v>5805</v>
      </c>
      <c r="F47" s="76">
        <v>5621</v>
      </c>
      <c r="G47" s="15">
        <f>F47/E47</f>
        <v>0.96830318690783812</v>
      </c>
      <c r="H47" s="165" t="s">
        <v>536</v>
      </c>
    </row>
    <row r="48" spans="1:8" s="166" customFormat="1" ht="27" outlineLevel="2" x14ac:dyDescent="0.25">
      <c r="A48" s="13"/>
      <c r="B48" s="164" t="s">
        <v>213</v>
      </c>
      <c r="C48" s="136" t="s">
        <v>120</v>
      </c>
      <c r="D48" s="76">
        <v>77.900000000000006</v>
      </c>
      <c r="E48" s="76">
        <v>100</v>
      </c>
      <c r="F48" s="76">
        <v>99.9</v>
      </c>
      <c r="G48" s="15">
        <f>F48/E48</f>
        <v>0.99900000000000011</v>
      </c>
      <c r="H48" s="165" t="s">
        <v>536</v>
      </c>
    </row>
    <row r="49" spans="1:8" s="166" customFormat="1" outlineLevel="2" x14ac:dyDescent="0.25">
      <c r="A49" s="13"/>
      <c r="B49" s="164" t="s">
        <v>332</v>
      </c>
      <c r="C49" s="136" t="s">
        <v>120</v>
      </c>
      <c r="D49" s="76">
        <v>0.66</v>
      </c>
      <c r="E49" s="76">
        <v>0.66</v>
      </c>
      <c r="F49" s="76">
        <v>0.44</v>
      </c>
      <c r="G49" s="15">
        <f>F49/E49</f>
        <v>0.66666666666666663</v>
      </c>
      <c r="H49" s="165" t="s">
        <v>534</v>
      </c>
    </row>
    <row r="50" spans="1:8" s="166" customFormat="1" ht="27" outlineLevel="2" x14ac:dyDescent="0.25">
      <c r="A50" s="13"/>
      <c r="B50" s="164" t="s">
        <v>317</v>
      </c>
      <c r="C50" s="136" t="s">
        <v>120</v>
      </c>
      <c r="D50" s="76">
        <v>96</v>
      </c>
      <c r="E50" s="76">
        <v>172</v>
      </c>
      <c r="F50" s="76">
        <v>152</v>
      </c>
      <c r="G50" s="15">
        <f>F50/E50</f>
        <v>0.88372093023255816</v>
      </c>
      <c r="H50" s="167" t="s">
        <v>535</v>
      </c>
    </row>
    <row r="51" spans="1:8" s="166" customFormat="1" ht="15" customHeight="1" outlineLevel="1" x14ac:dyDescent="0.25">
      <c r="A51" s="13"/>
      <c r="B51" s="466" t="s">
        <v>319</v>
      </c>
      <c r="C51" s="467"/>
      <c r="D51" s="467"/>
      <c r="E51" s="467"/>
      <c r="F51" s="467"/>
      <c r="G51" s="467"/>
      <c r="H51" s="468"/>
    </row>
    <row r="52" spans="1:8" s="166" customFormat="1" ht="40.5" customHeight="1" outlineLevel="2" x14ac:dyDescent="0.25">
      <c r="A52" s="13"/>
      <c r="B52" s="164" t="s">
        <v>320</v>
      </c>
      <c r="C52" s="136" t="s">
        <v>120</v>
      </c>
      <c r="D52" s="135">
        <v>6.6</v>
      </c>
      <c r="E52" s="135">
        <v>7</v>
      </c>
      <c r="F52" s="135">
        <v>5.25</v>
      </c>
      <c r="G52" s="15">
        <f>F52/E52</f>
        <v>0.75</v>
      </c>
      <c r="H52" s="167" t="s">
        <v>537</v>
      </c>
    </row>
    <row r="53" spans="1:8" s="166" customFormat="1" ht="27" outlineLevel="2" x14ac:dyDescent="0.25">
      <c r="A53" s="13"/>
      <c r="B53" s="164" t="s">
        <v>321</v>
      </c>
      <c r="C53" s="136" t="s">
        <v>120</v>
      </c>
      <c r="D53" s="135">
        <v>7.3</v>
      </c>
      <c r="E53" s="135">
        <v>7.7</v>
      </c>
      <c r="F53" s="135">
        <v>3.8</v>
      </c>
      <c r="G53" s="15">
        <f>F53/E53</f>
        <v>0.49350649350649345</v>
      </c>
      <c r="H53" s="165" t="s">
        <v>536</v>
      </c>
    </row>
    <row r="54" spans="1:8" s="166" customFormat="1" ht="28.5" customHeight="1" outlineLevel="1" x14ac:dyDescent="0.25">
      <c r="A54" s="13"/>
      <c r="B54" s="466" t="s">
        <v>322</v>
      </c>
      <c r="C54" s="467"/>
      <c r="D54" s="467"/>
      <c r="E54" s="467"/>
      <c r="F54" s="467"/>
      <c r="G54" s="467"/>
      <c r="H54" s="468"/>
    </row>
    <row r="55" spans="1:8" s="166" customFormat="1" ht="27" outlineLevel="2" x14ac:dyDescent="0.25">
      <c r="A55" s="13"/>
      <c r="B55" s="164" t="s">
        <v>323</v>
      </c>
      <c r="C55" s="136" t="s">
        <v>214</v>
      </c>
      <c r="D55" s="168">
        <v>1381224</v>
      </c>
      <c r="E55" s="168">
        <v>1381224</v>
      </c>
      <c r="F55" s="168">
        <v>1035918</v>
      </c>
      <c r="G55" s="15">
        <f>F55/E55</f>
        <v>0.75</v>
      </c>
      <c r="H55" s="167" t="s">
        <v>538</v>
      </c>
    </row>
    <row r="56" spans="1:8" s="166" customFormat="1" ht="27" outlineLevel="2" x14ac:dyDescent="0.25">
      <c r="A56" s="13"/>
      <c r="B56" s="164" t="s">
        <v>324</v>
      </c>
      <c r="C56" s="136" t="s">
        <v>200</v>
      </c>
      <c r="D56" s="135">
        <v>52</v>
      </c>
      <c r="E56" s="135">
        <v>52</v>
      </c>
      <c r="F56" s="135">
        <v>40</v>
      </c>
      <c r="G56" s="15">
        <f>F56/E56</f>
        <v>0.76923076923076927</v>
      </c>
      <c r="H56" s="167" t="s">
        <v>538</v>
      </c>
    </row>
    <row r="57" spans="1:8" s="166" customFormat="1" ht="27" outlineLevel="2" x14ac:dyDescent="0.25">
      <c r="A57" s="13"/>
      <c r="B57" s="164" t="s">
        <v>325</v>
      </c>
      <c r="C57" s="136" t="s">
        <v>215</v>
      </c>
      <c r="D57" s="135">
        <v>13660</v>
      </c>
      <c r="E57" s="135">
        <v>14280</v>
      </c>
      <c r="F57" s="135">
        <v>11100</v>
      </c>
      <c r="G57" s="15">
        <f>F57/E57</f>
        <v>0.77731092436974791</v>
      </c>
      <c r="H57" s="167" t="s">
        <v>538</v>
      </c>
    </row>
    <row r="58" spans="1:8" s="166" customFormat="1" outlineLevel="1" x14ac:dyDescent="0.25">
      <c r="A58" s="13"/>
      <c r="B58" s="466" t="s">
        <v>326</v>
      </c>
      <c r="C58" s="467"/>
      <c r="D58" s="467"/>
      <c r="E58" s="467"/>
      <c r="F58" s="467"/>
      <c r="G58" s="467"/>
      <c r="H58" s="468"/>
    </row>
    <row r="59" spans="1:8" s="24" customFormat="1" ht="27" outlineLevel="2" x14ac:dyDescent="0.25">
      <c r="A59" s="13"/>
      <c r="B59" s="14" t="s">
        <v>327</v>
      </c>
      <c r="C59" s="135" t="s">
        <v>120</v>
      </c>
      <c r="D59" s="135">
        <v>71</v>
      </c>
      <c r="E59" s="135">
        <v>83</v>
      </c>
      <c r="F59" s="135">
        <v>83</v>
      </c>
      <c r="G59" s="75">
        <f>F59/E59</f>
        <v>1</v>
      </c>
      <c r="H59" s="165" t="s">
        <v>539</v>
      </c>
    </row>
    <row r="60" spans="1:8" s="24" customFormat="1" ht="40.5" outlineLevel="2" x14ac:dyDescent="0.25">
      <c r="A60" s="13"/>
      <c r="B60" s="169" t="s">
        <v>328</v>
      </c>
      <c r="C60" s="135" t="s">
        <v>120</v>
      </c>
      <c r="D60" s="135">
        <v>59.7</v>
      </c>
      <c r="E60" s="135">
        <v>82.4</v>
      </c>
      <c r="F60" s="135">
        <v>75.599999999999994</v>
      </c>
      <c r="G60" s="75">
        <f>F60/E60</f>
        <v>0.91747572815533962</v>
      </c>
      <c r="H60" s="167" t="s">
        <v>540</v>
      </c>
    </row>
    <row r="61" spans="1:8" s="24" customFormat="1" outlineLevel="1" x14ac:dyDescent="0.25">
      <c r="A61" s="13"/>
      <c r="B61" s="466" t="s">
        <v>329</v>
      </c>
      <c r="C61" s="467"/>
      <c r="D61" s="467"/>
      <c r="E61" s="467"/>
      <c r="F61" s="467"/>
      <c r="G61" s="467"/>
      <c r="H61" s="468"/>
    </row>
    <row r="62" spans="1:8" s="24" customFormat="1" ht="27" outlineLevel="2" x14ac:dyDescent="0.25">
      <c r="A62" s="13"/>
      <c r="B62" s="14" t="s">
        <v>330</v>
      </c>
      <c r="C62" s="135" t="s">
        <v>120</v>
      </c>
      <c r="D62" s="135">
        <v>100</v>
      </c>
      <c r="E62" s="135">
        <v>100</v>
      </c>
      <c r="F62" s="135" t="s">
        <v>446</v>
      </c>
      <c r="G62" s="75">
        <v>1</v>
      </c>
      <c r="H62" s="164"/>
    </row>
    <row r="63" spans="1:8" s="24" customFormat="1" ht="30.75" customHeight="1" outlineLevel="1" x14ac:dyDescent="0.25">
      <c r="A63" s="13"/>
      <c r="B63" s="466" t="s">
        <v>331</v>
      </c>
      <c r="C63" s="467"/>
      <c r="D63" s="467"/>
      <c r="E63" s="467"/>
      <c r="F63" s="467"/>
      <c r="G63" s="467"/>
      <c r="H63" s="468"/>
    </row>
    <row r="64" spans="1:8" s="24" customFormat="1" ht="30.75" customHeight="1" outlineLevel="2" x14ac:dyDescent="0.25">
      <c r="A64" s="13"/>
      <c r="B64" s="14" t="s">
        <v>216</v>
      </c>
      <c r="C64" s="135" t="s">
        <v>156</v>
      </c>
      <c r="D64" s="37">
        <v>323</v>
      </c>
      <c r="E64" s="37">
        <v>330</v>
      </c>
      <c r="F64" s="37">
        <v>330</v>
      </c>
      <c r="G64" s="170">
        <f>F64/E64</f>
        <v>1</v>
      </c>
      <c r="H64" s="164" t="s">
        <v>541</v>
      </c>
    </row>
    <row r="65" spans="1:8" s="9" customFormat="1" x14ac:dyDescent="0.25">
      <c r="A65" s="12" t="s">
        <v>135</v>
      </c>
      <c r="B65" s="463" t="s">
        <v>34</v>
      </c>
      <c r="C65" s="464"/>
      <c r="D65" s="464"/>
      <c r="E65" s="464"/>
      <c r="F65" s="464"/>
      <c r="G65" s="464"/>
      <c r="H65" s="465"/>
    </row>
    <row r="66" spans="1:8" s="9" customFormat="1" outlineLevel="1" x14ac:dyDescent="0.25">
      <c r="A66" s="76"/>
      <c r="B66" s="466" t="s">
        <v>148</v>
      </c>
      <c r="C66" s="467"/>
      <c r="D66" s="467"/>
      <c r="E66" s="467"/>
      <c r="F66" s="467"/>
      <c r="G66" s="467"/>
      <c r="H66" s="468"/>
    </row>
    <row r="67" spans="1:8" s="9" customFormat="1" ht="30" customHeight="1" outlineLevel="2" x14ac:dyDescent="0.25">
      <c r="A67" s="76"/>
      <c r="B67" s="145" t="s">
        <v>333</v>
      </c>
      <c r="C67" s="254" t="s">
        <v>149</v>
      </c>
      <c r="D67" s="254">
        <v>235</v>
      </c>
      <c r="E67" s="254">
        <v>545</v>
      </c>
      <c r="F67" s="254">
        <v>167</v>
      </c>
      <c r="G67" s="127">
        <f>F67/E67</f>
        <v>0.30642201834862387</v>
      </c>
      <c r="H67" s="10" t="s">
        <v>150</v>
      </c>
    </row>
    <row r="68" spans="1:8" s="9" customFormat="1" ht="27" outlineLevel="2" x14ac:dyDescent="0.25">
      <c r="A68" s="258"/>
      <c r="B68" s="145" t="s">
        <v>334</v>
      </c>
      <c r="C68" s="254" t="s">
        <v>151</v>
      </c>
      <c r="D68" s="254">
        <v>385</v>
      </c>
      <c r="E68" s="254">
        <v>390</v>
      </c>
      <c r="F68" s="254">
        <v>103</v>
      </c>
      <c r="G68" s="127">
        <f>F68/E68</f>
        <v>0.26410256410256411</v>
      </c>
      <c r="H68" s="10" t="s">
        <v>436</v>
      </c>
    </row>
    <row r="69" spans="1:8" ht="40.5" outlineLevel="2" x14ac:dyDescent="0.25">
      <c r="A69" s="41"/>
      <c r="B69" s="145" t="s">
        <v>811</v>
      </c>
      <c r="C69" s="254" t="s">
        <v>120</v>
      </c>
      <c r="D69" s="254">
        <v>37</v>
      </c>
      <c r="E69" s="254">
        <v>37.799999999999997</v>
      </c>
      <c r="F69" s="43"/>
      <c r="G69" s="146">
        <f t="shared" ref="G69:G75" si="1">F69/E69</f>
        <v>0</v>
      </c>
      <c r="H69" s="10" t="s">
        <v>818</v>
      </c>
    </row>
    <row r="70" spans="1:8" ht="40.5" outlineLevel="2" x14ac:dyDescent="0.25">
      <c r="A70" s="255"/>
      <c r="B70" s="259" t="s">
        <v>812</v>
      </c>
      <c r="C70" s="253" t="s">
        <v>120</v>
      </c>
      <c r="D70" s="254">
        <v>32</v>
      </c>
      <c r="E70" s="254">
        <v>47.3</v>
      </c>
      <c r="F70" s="43"/>
      <c r="G70" s="146">
        <f t="shared" si="1"/>
        <v>0</v>
      </c>
      <c r="H70" s="10" t="s">
        <v>818</v>
      </c>
    </row>
    <row r="71" spans="1:8" ht="40.5" outlineLevel="2" x14ac:dyDescent="0.25">
      <c r="A71" s="255"/>
      <c r="B71" s="259" t="s">
        <v>813</v>
      </c>
      <c r="C71" s="254" t="s">
        <v>120</v>
      </c>
      <c r="D71" s="254">
        <v>18.5</v>
      </c>
      <c r="E71" s="254">
        <v>19.5</v>
      </c>
      <c r="F71" s="43"/>
      <c r="G71" s="146">
        <f t="shared" si="1"/>
        <v>0</v>
      </c>
      <c r="H71" s="10" t="s">
        <v>818</v>
      </c>
    </row>
    <row r="72" spans="1:8" ht="40.5" outlineLevel="2" x14ac:dyDescent="0.25">
      <c r="A72" s="255"/>
      <c r="B72" s="259" t="s">
        <v>814</v>
      </c>
      <c r="C72" s="254" t="s">
        <v>120</v>
      </c>
      <c r="D72" s="254">
        <v>58</v>
      </c>
      <c r="E72" s="254">
        <v>64</v>
      </c>
      <c r="F72" s="43"/>
      <c r="G72" s="146">
        <f t="shared" si="1"/>
        <v>0</v>
      </c>
      <c r="H72" s="10" t="s">
        <v>818</v>
      </c>
    </row>
    <row r="73" spans="1:8" ht="54" outlineLevel="2" x14ac:dyDescent="0.25">
      <c r="A73" s="255"/>
      <c r="B73" s="259" t="s">
        <v>815</v>
      </c>
      <c r="C73" s="254" t="s">
        <v>120</v>
      </c>
      <c r="D73" s="254">
        <v>10.8</v>
      </c>
      <c r="E73" s="254">
        <v>11.9</v>
      </c>
      <c r="F73" s="43"/>
      <c r="G73" s="146">
        <f t="shared" si="1"/>
        <v>0</v>
      </c>
      <c r="H73" s="10" t="s">
        <v>818</v>
      </c>
    </row>
    <row r="74" spans="1:8" ht="81" outlineLevel="2" x14ac:dyDescent="0.25">
      <c r="A74" s="255"/>
      <c r="B74" s="259" t="s">
        <v>816</v>
      </c>
      <c r="C74" s="254" t="s">
        <v>120</v>
      </c>
      <c r="D74" s="254">
        <v>0</v>
      </c>
      <c r="E74" s="254">
        <v>5.9</v>
      </c>
      <c r="F74" s="43"/>
      <c r="G74" s="146">
        <f t="shared" si="1"/>
        <v>0</v>
      </c>
      <c r="H74" s="10" t="s">
        <v>818</v>
      </c>
    </row>
    <row r="75" spans="1:8" ht="27" outlineLevel="2" x14ac:dyDescent="0.25">
      <c r="A75" s="255"/>
      <c r="B75" s="260" t="s">
        <v>817</v>
      </c>
      <c r="C75" s="254" t="s">
        <v>120</v>
      </c>
      <c r="D75" s="254">
        <v>0</v>
      </c>
      <c r="E75" s="254">
        <v>30</v>
      </c>
      <c r="F75" s="43"/>
      <c r="G75" s="146">
        <f t="shared" si="1"/>
        <v>0</v>
      </c>
      <c r="H75" s="10" t="s">
        <v>818</v>
      </c>
    </row>
    <row r="76" spans="1:8" s="9" customFormat="1" outlineLevel="1" x14ac:dyDescent="0.25">
      <c r="A76" s="76"/>
      <c r="B76" s="466" t="s">
        <v>25</v>
      </c>
      <c r="C76" s="467"/>
      <c r="D76" s="467"/>
      <c r="E76" s="467"/>
      <c r="F76" s="467"/>
      <c r="G76" s="467"/>
      <c r="H76" s="468"/>
    </row>
    <row r="77" spans="1:8" s="9" customFormat="1" ht="40.5" outlineLevel="2" x14ac:dyDescent="0.25">
      <c r="A77" s="147"/>
      <c r="B77" s="167" t="s">
        <v>335</v>
      </c>
      <c r="C77" s="254" t="s">
        <v>151</v>
      </c>
      <c r="D77" s="254">
        <v>82</v>
      </c>
      <c r="E77" s="254">
        <v>84</v>
      </c>
      <c r="F77" s="254">
        <v>49</v>
      </c>
      <c r="G77" s="75">
        <f>F77/E77</f>
        <v>0.58333333333333337</v>
      </c>
      <c r="H77" s="10" t="s">
        <v>437</v>
      </c>
    </row>
    <row r="78" spans="1:8" s="9" customFormat="1" ht="54" outlineLevel="2" x14ac:dyDescent="0.25">
      <c r="A78" s="76"/>
      <c r="B78" s="167" t="s">
        <v>336</v>
      </c>
      <c r="C78" s="14" t="s">
        <v>149</v>
      </c>
      <c r="D78" s="254">
        <v>3900</v>
      </c>
      <c r="E78" s="254">
        <v>3900</v>
      </c>
      <c r="F78" s="254">
        <v>3210</v>
      </c>
      <c r="G78" s="75">
        <f>F78/E78</f>
        <v>0.82307692307692304</v>
      </c>
      <c r="H78" s="10" t="s">
        <v>438</v>
      </c>
    </row>
    <row r="79" spans="1:8" s="9" customFormat="1" outlineLevel="1" x14ac:dyDescent="0.25">
      <c r="A79" s="97"/>
      <c r="B79" s="466" t="s">
        <v>154</v>
      </c>
      <c r="C79" s="467"/>
      <c r="D79" s="467"/>
      <c r="E79" s="467"/>
      <c r="F79" s="467"/>
      <c r="G79" s="467"/>
      <c r="H79" s="468"/>
    </row>
    <row r="80" spans="1:8" s="9" customFormat="1" ht="27" outlineLevel="2" x14ac:dyDescent="0.25">
      <c r="A80" s="97"/>
      <c r="B80" s="145" t="s">
        <v>337</v>
      </c>
      <c r="C80" s="254" t="s">
        <v>155</v>
      </c>
      <c r="D80" s="254">
        <v>1900</v>
      </c>
      <c r="E80" s="254">
        <v>2500</v>
      </c>
      <c r="F80" s="254">
        <v>0</v>
      </c>
      <c r="G80" s="75">
        <f>F80/E80</f>
        <v>0</v>
      </c>
      <c r="H80" s="10" t="s">
        <v>157</v>
      </c>
    </row>
    <row r="81" spans="1:8" s="9" customFormat="1" ht="40.5" customHeight="1" outlineLevel="2" x14ac:dyDescent="0.25">
      <c r="A81" s="97"/>
      <c r="B81" s="145" t="s">
        <v>153</v>
      </c>
      <c r="C81" s="254" t="s">
        <v>120</v>
      </c>
      <c r="D81" s="254">
        <v>1.2</v>
      </c>
      <c r="E81" s="254">
        <v>1.1000000000000001</v>
      </c>
      <c r="F81" s="254">
        <v>0.5</v>
      </c>
      <c r="G81" s="75">
        <f>F81/E81</f>
        <v>0.45454545454545453</v>
      </c>
      <c r="H81" s="10" t="s">
        <v>439</v>
      </c>
    </row>
    <row r="82" spans="1:8" s="9" customFormat="1" ht="27" outlineLevel="2" x14ac:dyDescent="0.25">
      <c r="A82" s="97"/>
      <c r="B82" s="145" t="s">
        <v>338</v>
      </c>
      <c r="C82" s="254" t="s">
        <v>120</v>
      </c>
      <c r="D82" s="254">
        <v>100</v>
      </c>
      <c r="E82" s="254">
        <v>100</v>
      </c>
      <c r="F82" s="254">
        <v>100</v>
      </c>
      <c r="G82" s="75">
        <f>F82/E82</f>
        <v>1</v>
      </c>
      <c r="H82" s="10"/>
    </row>
    <row r="83" spans="1:8" s="9" customFormat="1" outlineLevel="1" x14ac:dyDescent="0.25">
      <c r="A83" s="97"/>
      <c r="B83" s="466" t="s">
        <v>339</v>
      </c>
      <c r="C83" s="467"/>
      <c r="D83" s="467"/>
      <c r="E83" s="467"/>
      <c r="F83" s="467"/>
      <c r="G83" s="467"/>
      <c r="H83" s="468"/>
    </row>
    <row r="84" spans="1:8" s="9" customFormat="1" outlineLevel="2" x14ac:dyDescent="0.25">
      <c r="A84" s="97"/>
      <c r="B84" s="145" t="s">
        <v>314</v>
      </c>
      <c r="C84" s="254" t="s">
        <v>120</v>
      </c>
      <c r="D84" s="254">
        <v>100</v>
      </c>
      <c r="E84" s="254">
        <v>100</v>
      </c>
      <c r="F84" s="254" t="s">
        <v>446</v>
      </c>
      <c r="G84" s="75">
        <v>1</v>
      </c>
      <c r="H84" s="10"/>
    </row>
    <row r="85" spans="1:8" s="9" customFormat="1" x14ac:dyDescent="0.25">
      <c r="A85" s="12" t="s">
        <v>158</v>
      </c>
      <c r="B85" s="463" t="s">
        <v>115</v>
      </c>
      <c r="C85" s="464"/>
      <c r="D85" s="464"/>
      <c r="E85" s="464"/>
      <c r="F85" s="464"/>
      <c r="G85" s="464"/>
      <c r="H85" s="465"/>
    </row>
    <row r="86" spans="1:8" s="9" customFormat="1" outlineLevel="1" x14ac:dyDescent="0.25">
      <c r="A86" s="76"/>
      <c r="B86" s="466" t="s">
        <v>340</v>
      </c>
      <c r="C86" s="467"/>
      <c r="D86" s="467"/>
      <c r="E86" s="467"/>
      <c r="F86" s="467"/>
      <c r="G86" s="467"/>
      <c r="H86" s="468"/>
    </row>
    <row r="87" spans="1:8" s="9" customFormat="1" ht="27" outlineLevel="2" x14ac:dyDescent="0.25">
      <c r="A87" s="144"/>
      <c r="B87" s="145" t="s">
        <v>341</v>
      </c>
      <c r="C87" s="214" t="s">
        <v>120</v>
      </c>
      <c r="D87" s="214">
        <v>100</v>
      </c>
      <c r="E87" s="214">
        <v>100</v>
      </c>
      <c r="F87" s="214" t="s">
        <v>446</v>
      </c>
      <c r="G87" s="146">
        <v>1</v>
      </c>
      <c r="H87" s="10"/>
    </row>
    <row r="88" spans="1:8" s="9" customFormat="1" outlineLevel="1" x14ac:dyDescent="0.25">
      <c r="A88" s="76"/>
      <c r="B88" s="466" t="s">
        <v>223</v>
      </c>
      <c r="C88" s="467"/>
      <c r="D88" s="467"/>
      <c r="E88" s="467"/>
      <c r="F88" s="467"/>
      <c r="G88" s="467"/>
      <c r="H88" s="468"/>
    </row>
    <row r="89" spans="1:8" s="9" customFormat="1" ht="75" outlineLevel="2" x14ac:dyDescent="0.25">
      <c r="A89" s="147"/>
      <c r="B89" s="148" t="s">
        <v>342</v>
      </c>
      <c r="C89" s="214" t="s">
        <v>120</v>
      </c>
      <c r="D89" s="214">
        <v>100</v>
      </c>
      <c r="E89" s="214">
        <v>100</v>
      </c>
      <c r="F89" s="214">
        <v>0</v>
      </c>
      <c r="G89" s="127">
        <f>F89/E89</f>
        <v>0</v>
      </c>
      <c r="H89" s="46" t="s">
        <v>873</v>
      </c>
    </row>
    <row r="90" spans="1:8" s="9" customFormat="1" ht="75" outlineLevel="2" x14ac:dyDescent="0.25">
      <c r="A90" s="147"/>
      <c r="B90" s="148" t="s">
        <v>773</v>
      </c>
      <c r="C90" s="214" t="s">
        <v>156</v>
      </c>
      <c r="D90" s="214">
        <v>0</v>
      </c>
      <c r="E90" s="214">
        <v>10</v>
      </c>
      <c r="F90" s="214">
        <v>9</v>
      </c>
      <c r="G90" s="127">
        <f>F90/E90</f>
        <v>0.9</v>
      </c>
      <c r="H90" s="46" t="s">
        <v>874</v>
      </c>
    </row>
    <row r="91" spans="1:8" s="9" customFormat="1" ht="75" outlineLevel="2" x14ac:dyDescent="0.25">
      <c r="A91" s="147"/>
      <c r="B91" s="148" t="s">
        <v>198</v>
      </c>
      <c r="C91" s="214" t="s">
        <v>120</v>
      </c>
      <c r="D91" s="214">
        <v>100</v>
      </c>
      <c r="E91" s="214">
        <v>100</v>
      </c>
      <c r="F91" s="214">
        <v>0</v>
      </c>
      <c r="G91" s="127">
        <f>F91/E91</f>
        <v>0</v>
      </c>
      <c r="H91" s="46" t="s">
        <v>591</v>
      </c>
    </row>
    <row r="92" spans="1:8" s="9" customFormat="1" x14ac:dyDescent="0.25">
      <c r="A92" s="12" t="s">
        <v>136</v>
      </c>
      <c r="B92" s="463" t="s">
        <v>37</v>
      </c>
      <c r="C92" s="464"/>
      <c r="D92" s="464"/>
      <c r="E92" s="464"/>
      <c r="F92" s="464"/>
      <c r="G92" s="464"/>
      <c r="H92" s="465"/>
    </row>
    <row r="93" spans="1:8" s="24" customFormat="1" ht="67.5" outlineLevel="1" x14ac:dyDescent="0.25">
      <c r="A93" s="13"/>
      <c r="B93" s="14" t="s">
        <v>343</v>
      </c>
      <c r="C93" s="239" t="s">
        <v>344</v>
      </c>
      <c r="D93" s="256">
        <v>0.22700000000000001</v>
      </c>
      <c r="E93" s="256">
        <v>0.27200000000000002</v>
      </c>
      <c r="F93" s="256">
        <v>0.115</v>
      </c>
      <c r="G93" s="15">
        <f t="shared" ref="G93:G100" si="2">F93/E93</f>
        <v>0.42279411764705882</v>
      </c>
      <c r="H93" s="10" t="s">
        <v>607</v>
      </c>
    </row>
    <row r="94" spans="1:8" s="24" customFormat="1" ht="67.5" outlineLevel="1" x14ac:dyDescent="0.25">
      <c r="A94" s="13"/>
      <c r="B94" s="14" t="s">
        <v>345</v>
      </c>
      <c r="C94" s="239" t="s">
        <v>344</v>
      </c>
      <c r="D94" s="256">
        <v>0.77300000000000002</v>
      </c>
      <c r="E94" s="256">
        <v>0.82</v>
      </c>
      <c r="F94" s="256">
        <v>0.65</v>
      </c>
      <c r="G94" s="15">
        <f t="shared" si="2"/>
        <v>0.79268292682926833</v>
      </c>
      <c r="H94" s="10" t="s">
        <v>607</v>
      </c>
    </row>
    <row r="95" spans="1:8" s="24" customFormat="1" ht="27" outlineLevel="1" x14ac:dyDescent="0.25">
      <c r="A95" s="13"/>
      <c r="B95" s="14" t="s">
        <v>346</v>
      </c>
      <c r="C95" s="239" t="s">
        <v>344</v>
      </c>
      <c r="D95" s="150">
        <v>0.2</v>
      </c>
      <c r="E95" s="256">
        <v>0.215</v>
      </c>
      <c r="F95" s="256">
        <v>0.314</v>
      </c>
      <c r="G95" s="15">
        <f t="shared" si="2"/>
        <v>1.4604651162790698</v>
      </c>
      <c r="H95" s="10" t="s">
        <v>608</v>
      </c>
    </row>
    <row r="96" spans="1:8" s="24" customFormat="1" ht="40.5" outlineLevel="1" x14ac:dyDescent="0.25">
      <c r="A96" s="13"/>
      <c r="B96" s="14" t="s">
        <v>347</v>
      </c>
      <c r="C96" s="239" t="s">
        <v>348</v>
      </c>
      <c r="D96" s="150">
        <v>14.1</v>
      </c>
      <c r="E96" s="150">
        <v>15.5</v>
      </c>
      <c r="F96" s="150">
        <v>15.5</v>
      </c>
      <c r="G96" s="15">
        <f t="shared" si="2"/>
        <v>1</v>
      </c>
      <c r="H96" s="10" t="s">
        <v>209</v>
      </c>
    </row>
    <row r="97" spans="1:8" s="24" customFormat="1" ht="40.5" outlineLevel="1" x14ac:dyDescent="0.25">
      <c r="A97" s="13"/>
      <c r="B97" s="14" t="s">
        <v>349</v>
      </c>
      <c r="C97" s="239" t="s">
        <v>208</v>
      </c>
      <c r="D97" s="150">
        <v>2.5</v>
      </c>
      <c r="E97" s="150">
        <v>4</v>
      </c>
      <c r="F97" s="150">
        <v>7</v>
      </c>
      <c r="G97" s="15">
        <f t="shared" si="2"/>
        <v>1.75</v>
      </c>
      <c r="H97" s="10" t="s">
        <v>209</v>
      </c>
    </row>
    <row r="98" spans="1:8" s="24" customFormat="1" ht="67.5" outlineLevel="1" x14ac:dyDescent="0.25">
      <c r="A98" s="13"/>
      <c r="B98" s="14" t="s">
        <v>350</v>
      </c>
      <c r="C98" s="239" t="s">
        <v>280</v>
      </c>
      <c r="D98" s="150">
        <v>220</v>
      </c>
      <c r="E98" s="150">
        <v>280</v>
      </c>
      <c r="F98" s="37">
        <v>181</v>
      </c>
      <c r="G98" s="15">
        <f t="shared" si="2"/>
        <v>0.64642857142857146</v>
      </c>
      <c r="H98" s="10" t="s">
        <v>609</v>
      </c>
    </row>
    <row r="99" spans="1:8" s="24" customFormat="1" ht="79.5" customHeight="1" outlineLevel="1" x14ac:dyDescent="0.25">
      <c r="A99" s="13"/>
      <c r="B99" s="14" t="s">
        <v>351</v>
      </c>
      <c r="C99" s="239" t="s">
        <v>225</v>
      </c>
      <c r="D99" s="150">
        <v>200</v>
      </c>
      <c r="E99" s="150">
        <v>215</v>
      </c>
      <c r="F99" s="37">
        <v>163</v>
      </c>
      <c r="G99" s="15">
        <f t="shared" si="2"/>
        <v>0.75813953488372088</v>
      </c>
      <c r="H99" s="10" t="s">
        <v>610</v>
      </c>
    </row>
    <row r="100" spans="1:8" s="24" customFormat="1" ht="67.5" outlineLevel="1" x14ac:dyDescent="0.25">
      <c r="A100" s="13"/>
      <c r="B100" s="14" t="s">
        <v>352</v>
      </c>
      <c r="C100" s="239" t="s">
        <v>225</v>
      </c>
      <c r="D100" s="37">
        <v>1</v>
      </c>
      <c r="E100" s="37">
        <v>1</v>
      </c>
      <c r="F100" s="37">
        <v>1</v>
      </c>
      <c r="G100" s="15">
        <f t="shared" si="2"/>
        <v>1</v>
      </c>
      <c r="H100" s="10" t="s">
        <v>610</v>
      </c>
    </row>
    <row r="101" spans="1:8" s="9" customFormat="1" x14ac:dyDescent="0.25">
      <c r="A101" s="12" t="s">
        <v>137</v>
      </c>
      <c r="B101" s="463" t="s">
        <v>118</v>
      </c>
      <c r="C101" s="464"/>
      <c r="D101" s="464"/>
      <c r="E101" s="464"/>
      <c r="F101" s="464"/>
      <c r="G101" s="464"/>
      <c r="H101" s="465"/>
    </row>
    <row r="102" spans="1:8" s="24" customFormat="1" ht="81" outlineLevel="1" x14ac:dyDescent="0.25">
      <c r="A102" s="13"/>
      <c r="B102" s="14" t="s">
        <v>353</v>
      </c>
      <c r="C102" s="40" t="s">
        <v>688</v>
      </c>
      <c r="D102" s="37">
        <v>12</v>
      </c>
      <c r="E102" s="37">
        <v>78</v>
      </c>
      <c r="F102" s="37">
        <v>77</v>
      </c>
      <c r="G102" s="15">
        <f>F102/E102</f>
        <v>0.98717948717948723</v>
      </c>
      <c r="H102" s="10"/>
    </row>
    <row r="103" spans="1:8" s="24" customFormat="1" ht="27" outlineLevel="1" x14ac:dyDescent="0.25">
      <c r="A103" s="13"/>
      <c r="B103" s="14" t="s">
        <v>354</v>
      </c>
      <c r="C103" s="40" t="s">
        <v>225</v>
      </c>
      <c r="D103" s="37">
        <v>2</v>
      </c>
      <c r="E103" s="37">
        <v>2</v>
      </c>
      <c r="F103" s="37">
        <v>2</v>
      </c>
      <c r="G103" s="15">
        <f>F103/E103</f>
        <v>1</v>
      </c>
      <c r="H103" s="10"/>
    </row>
    <row r="104" spans="1:8" x14ac:dyDescent="0.25">
      <c r="A104" s="12" t="s">
        <v>138</v>
      </c>
      <c r="B104" s="463" t="s">
        <v>41</v>
      </c>
      <c r="C104" s="464"/>
      <c r="D104" s="464"/>
      <c r="E104" s="464"/>
      <c r="F104" s="464"/>
      <c r="G104" s="464"/>
      <c r="H104" s="465"/>
    </row>
    <row r="105" spans="1:8" outlineLevel="1" x14ac:dyDescent="0.25">
      <c r="A105" s="76"/>
      <c r="B105" s="466" t="s">
        <v>42</v>
      </c>
      <c r="C105" s="467"/>
      <c r="D105" s="467"/>
      <c r="E105" s="467"/>
      <c r="F105" s="467"/>
      <c r="G105" s="467"/>
      <c r="H105" s="468"/>
    </row>
    <row r="106" spans="1:8" s="60" customFormat="1" ht="57.75" customHeight="1" outlineLevel="2" x14ac:dyDescent="0.25">
      <c r="A106" s="13"/>
      <c r="B106" s="14" t="s">
        <v>355</v>
      </c>
      <c r="C106" s="322" t="s">
        <v>166</v>
      </c>
      <c r="D106" s="150">
        <v>15.1</v>
      </c>
      <c r="E106" s="150">
        <v>17</v>
      </c>
      <c r="F106" s="325">
        <v>6.3</v>
      </c>
      <c r="G106" s="75">
        <f>F106/E106</f>
        <v>0.37058823529411766</v>
      </c>
      <c r="H106" s="10" t="s">
        <v>611</v>
      </c>
    </row>
    <row r="107" spans="1:8" s="60" customFormat="1" ht="36" customHeight="1" outlineLevel="2" x14ac:dyDescent="0.25">
      <c r="A107" s="13"/>
      <c r="B107" s="14" t="s">
        <v>169</v>
      </c>
      <c r="C107" s="322" t="s">
        <v>166</v>
      </c>
      <c r="D107" s="150">
        <v>6.7</v>
      </c>
      <c r="E107" s="150">
        <v>3.9</v>
      </c>
      <c r="F107" s="325">
        <v>2.86</v>
      </c>
      <c r="G107" s="75">
        <f>F107/E107</f>
        <v>0.73333333333333328</v>
      </c>
      <c r="H107" s="10"/>
    </row>
    <row r="108" spans="1:8" s="60" customFormat="1" ht="36" customHeight="1" outlineLevel="2" x14ac:dyDescent="0.25">
      <c r="A108" s="13"/>
      <c r="B108" s="14" t="s">
        <v>173</v>
      </c>
      <c r="C108" s="322" t="s">
        <v>356</v>
      </c>
      <c r="D108" s="150">
        <v>20.9</v>
      </c>
      <c r="E108" s="150">
        <v>21.4</v>
      </c>
      <c r="F108" s="325">
        <v>22.7</v>
      </c>
      <c r="G108" s="75">
        <f>F108/E108</f>
        <v>1.0607476635514019</v>
      </c>
      <c r="H108" s="10" t="s">
        <v>168</v>
      </c>
    </row>
    <row r="109" spans="1:8" s="60" customFormat="1" ht="41.25" customHeight="1" outlineLevel="2" x14ac:dyDescent="0.25">
      <c r="A109" s="13"/>
      <c r="B109" s="14" t="s">
        <v>357</v>
      </c>
      <c r="C109" s="322" t="s">
        <v>171</v>
      </c>
      <c r="D109" s="37">
        <v>459</v>
      </c>
      <c r="E109" s="37">
        <v>300</v>
      </c>
      <c r="F109" s="150">
        <v>85</v>
      </c>
      <c r="G109" s="75">
        <f>F109/E109</f>
        <v>0.28333333333333333</v>
      </c>
      <c r="H109" s="10" t="s">
        <v>168</v>
      </c>
    </row>
    <row r="110" spans="1:8" s="60" customFormat="1" ht="42" customHeight="1" outlineLevel="2" x14ac:dyDescent="0.25">
      <c r="A110" s="13"/>
      <c r="B110" s="14" t="s">
        <v>358</v>
      </c>
      <c r="C110" s="322" t="s">
        <v>172</v>
      </c>
      <c r="D110" s="150">
        <v>4</v>
      </c>
      <c r="E110" s="150">
        <v>14.2</v>
      </c>
      <c r="F110" s="150">
        <v>0</v>
      </c>
      <c r="G110" s="75">
        <f>F110/E110</f>
        <v>0</v>
      </c>
      <c r="H110" s="10"/>
    </row>
    <row r="111" spans="1:8" outlineLevel="1" x14ac:dyDescent="0.25">
      <c r="A111" s="76"/>
      <c r="B111" s="466" t="s">
        <v>39</v>
      </c>
      <c r="C111" s="467"/>
      <c r="D111" s="467"/>
      <c r="E111" s="467"/>
      <c r="F111" s="467"/>
      <c r="G111" s="467"/>
      <c r="H111" s="468"/>
    </row>
    <row r="112" spans="1:8" s="60" customFormat="1" ht="27" outlineLevel="2" x14ac:dyDescent="0.25">
      <c r="A112" s="13"/>
      <c r="B112" s="14" t="s">
        <v>359</v>
      </c>
      <c r="C112" s="322" t="s">
        <v>120</v>
      </c>
      <c r="D112" s="37">
        <v>50</v>
      </c>
      <c r="E112" s="37">
        <v>66</v>
      </c>
      <c r="F112" s="150">
        <v>50</v>
      </c>
      <c r="G112" s="75">
        <v>0</v>
      </c>
      <c r="H112" s="10"/>
    </row>
    <row r="113" spans="1:8" outlineLevel="1" x14ac:dyDescent="0.25">
      <c r="A113" s="76"/>
      <c r="B113" s="466" t="s">
        <v>40</v>
      </c>
      <c r="C113" s="467"/>
      <c r="D113" s="467"/>
      <c r="E113" s="467"/>
      <c r="F113" s="467"/>
      <c r="G113" s="467"/>
      <c r="H113" s="468"/>
    </row>
    <row r="114" spans="1:8" s="60" customFormat="1" ht="64.5" customHeight="1" outlineLevel="2" x14ac:dyDescent="0.25">
      <c r="A114" s="13"/>
      <c r="B114" s="14" t="s">
        <v>360</v>
      </c>
      <c r="C114" s="322" t="s">
        <v>120</v>
      </c>
      <c r="D114" s="37">
        <v>7</v>
      </c>
      <c r="E114" s="37">
        <v>5</v>
      </c>
      <c r="F114" s="150">
        <v>3</v>
      </c>
      <c r="G114" s="75">
        <v>0</v>
      </c>
      <c r="H114" s="10"/>
    </row>
    <row r="115" spans="1:8" s="9" customFormat="1" x14ac:dyDescent="0.25">
      <c r="A115" s="12" t="s">
        <v>139</v>
      </c>
      <c r="B115" s="463" t="s">
        <v>45</v>
      </c>
      <c r="C115" s="464"/>
      <c r="D115" s="464"/>
      <c r="E115" s="464"/>
      <c r="F115" s="464"/>
      <c r="G115" s="464"/>
      <c r="H115" s="465"/>
    </row>
    <row r="116" spans="1:8" s="166" customFormat="1" outlineLevel="1" x14ac:dyDescent="0.25">
      <c r="A116" s="13"/>
      <c r="B116" s="466" t="s">
        <v>43</v>
      </c>
      <c r="C116" s="467"/>
      <c r="D116" s="467"/>
      <c r="E116" s="467"/>
      <c r="F116" s="467"/>
      <c r="G116" s="467"/>
      <c r="H116" s="468"/>
    </row>
    <row r="117" spans="1:8" s="166" customFormat="1" ht="27" outlineLevel="2" x14ac:dyDescent="0.25">
      <c r="A117" s="13"/>
      <c r="B117" s="14" t="s">
        <v>361</v>
      </c>
      <c r="C117" s="171" t="s">
        <v>120</v>
      </c>
      <c r="D117" s="171">
        <v>1.9</v>
      </c>
      <c r="E117" s="171">
        <v>1.9</v>
      </c>
      <c r="F117" s="171">
        <v>1.9</v>
      </c>
      <c r="G117" s="15">
        <f>F117/E117</f>
        <v>1</v>
      </c>
      <c r="H117" s="10"/>
    </row>
    <row r="118" spans="1:8" s="166" customFormat="1" ht="40.5" outlineLevel="2" x14ac:dyDescent="0.25">
      <c r="A118" s="13"/>
      <c r="B118" s="14" t="s">
        <v>362</v>
      </c>
      <c r="C118" s="171" t="s">
        <v>120</v>
      </c>
      <c r="D118" s="171">
        <v>38.299999999999997</v>
      </c>
      <c r="E118" s="171">
        <v>35.6</v>
      </c>
      <c r="F118" s="171" t="s">
        <v>473</v>
      </c>
      <c r="G118" s="15"/>
      <c r="H118" s="10"/>
    </row>
    <row r="119" spans="1:8" s="166" customFormat="1" ht="40.5" outlineLevel="2" x14ac:dyDescent="0.25">
      <c r="A119" s="13"/>
      <c r="B119" s="14" t="s">
        <v>363</v>
      </c>
      <c r="C119" s="171" t="s">
        <v>120</v>
      </c>
      <c r="D119" s="171">
        <v>1.76</v>
      </c>
      <c r="E119" s="171">
        <v>1.76</v>
      </c>
      <c r="F119" s="171" t="s">
        <v>474</v>
      </c>
      <c r="G119" s="15"/>
      <c r="H119" s="10"/>
    </row>
    <row r="120" spans="1:8" s="166" customFormat="1" ht="67.5" outlineLevel="2" x14ac:dyDescent="0.25">
      <c r="A120" s="13"/>
      <c r="B120" s="14" t="s">
        <v>159</v>
      </c>
      <c r="C120" s="171" t="s">
        <v>160</v>
      </c>
      <c r="D120" s="171">
        <v>706.81</v>
      </c>
      <c r="E120" s="171">
        <v>1452</v>
      </c>
      <c r="F120" s="171">
        <v>770</v>
      </c>
      <c r="G120" s="15">
        <f>F120/E120</f>
        <v>0.53030303030303028</v>
      </c>
      <c r="H120" s="10" t="s">
        <v>900</v>
      </c>
    </row>
    <row r="121" spans="1:8" s="166" customFormat="1" ht="67.5" outlineLevel="2" x14ac:dyDescent="0.25">
      <c r="A121" s="13"/>
      <c r="B121" s="145" t="s">
        <v>161</v>
      </c>
      <c r="C121" s="171" t="s">
        <v>278</v>
      </c>
      <c r="D121" s="171">
        <v>800</v>
      </c>
      <c r="E121" s="171">
        <v>800</v>
      </c>
      <c r="F121" s="171">
        <v>626</v>
      </c>
      <c r="G121" s="75">
        <f>F121/E121</f>
        <v>0.78249999999999997</v>
      </c>
      <c r="H121" s="10" t="s">
        <v>901</v>
      </c>
    </row>
    <row r="122" spans="1:8" s="166" customFormat="1" outlineLevel="1" x14ac:dyDescent="0.25">
      <c r="A122" s="13"/>
      <c r="B122" s="466" t="s">
        <v>364</v>
      </c>
      <c r="C122" s="467"/>
      <c r="D122" s="467"/>
      <c r="E122" s="467"/>
      <c r="F122" s="467"/>
      <c r="G122" s="467"/>
      <c r="H122" s="468"/>
    </row>
    <row r="123" spans="1:8" s="166" customFormat="1" ht="27" outlineLevel="2" x14ac:dyDescent="0.25">
      <c r="A123" s="13"/>
      <c r="B123" s="145" t="s">
        <v>365</v>
      </c>
      <c r="C123" s="171" t="s">
        <v>151</v>
      </c>
      <c r="D123" s="171">
        <v>0</v>
      </c>
      <c r="E123" s="171">
        <v>0</v>
      </c>
      <c r="F123" s="171">
        <v>0</v>
      </c>
      <c r="G123" s="15"/>
      <c r="H123" s="10"/>
    </row>
    <row r="124" spans="1:8" s="166" customFormat="1" outlineLevel="1" x14ac:dyDescent="0.25">
      <c r="A124" s="13"/>
      <c r="B124" s="466" t="s">
        <v>366</v>
      </c>
      <c r="C124" s="467"/>
      <c r="D124" s="467"/>
      <c r="E124" s="467"/>
      <c r="F124" s="467"/>
      <c r="G124" s="467"/>
      <c r="H124" s="468"/>
    </row>
    <row r="125" spans="1:8" s="166" customFormat="1" ht="40.5" outlineLevel="2" x14ac:dyDescent="0.25">
      <c r="A125" s="13"/>
      <c r="B125" s="14" t="s">
        <v>367</v>
      </c>
      <c r="C125" s="171" t="s">
        <v>120</v>
      </c>
      <c r="D125" s="171">
        <v>3.6</v>
      </c>
      <c r="E125" s="171">
        <v>4.7</v>
      </c>
      <c r="F125" s="171">
        <v>0.7</v>
      </c>
      <c r="G125" s="15">
        <f>F125/E125</f>
        <v>0.14893617021276595</v>
      </c>
      <c r="H125" s="10" t="s">
        <v>902</v>
      </c>
    </row>
    <row r="126" spans="1:8" s="166" customFormat="1" outlineLevel="1" x14ac:dyDescent="0.25">
      <c r="A126" s="13"/>
      <c r="B126" s="466" t="s">
        <v>368</v>
      </c>
      <c r="C126" s="467"/>
      <c r="D126" s="467"/>
      <c r="E126" s="467"/>
      <c r="F126" s="467"/>
      <c r="G126" s="467"/>
      <c r="H126" s="468"/>
    </row>
    <row r="127" spans="1:8" s="24" customFormat="1" ht="27" outlineLevel="2" x14ac:dyDescent="0.25">
      <c r="A127" s="13"/>
      <c r="B127" s="14" t="s">
        <v>369</v>
      </c>
      <c r="C127" s="201" t="s">
        <v>166</v>
      </c>
      <c r="D127" s="201">
        <v>6</v>
      </c>
      <c r="E127" s="201">
        <v>4.5</v>
      </c>
      <c r="F127" s="201">
        <v>3.9</v>
      </c>
      <c r="G127" s="15">
        <f>F127/E127</f>
        <v>0.8666666666666667</v>
      </c>
      <c r="H127" s="10"/>
    </row>
    <row r="128" spans="1:8" s="24" customFormat="1" ht="27" outlineLevel="2" x14ac:dyDescent="0.25">
      <c r="A128" s="13"/>
      <c r="B128" s="14" t="s">
        <v>163</v>
      </c>
      <c r="C128" s="201" t="s">
        <v>164</v>
      </c>
      <c r="D128" s="201">
        <v>35</v>
      </c>
      <c r="E128" s="201">
        <v>26</v>
      </c>
      <c r="F128" s="201">
        <v>72</v>
      </c>
      <c r="G128" s="15">
        <f>F128/E128</f>
        <v>2.7692307692307692</v>
      </c>
      <c r="H128" s="10"/>
    </row>
    <row r="129" spans="1:8" s="166" customFormat="1" ht="14.25" customHeight="1" outlineLevel="1" x14ac:dyDescent="0.25">
      <c r="A129" s="13"/>
      <c r="B129" s="466" t="s">
        <v>697</v>
      </c>
      <c r="C129" s="467"/>
      <c r="D129" s="467"/>
      <c r="E129" s="467"/>
      <c r="F129" s="467"/>
      <c r="G129" s="467"/>
      <c r="H129" s="468"/>
    </row>
    <row r="130" spans="1:8" s="24" customFormat="1" ht="54" outlineLevel="2" x14ac:dyDescent="0.25">
      <c r="A130" s="13"/>
      <c r="B130" s="14" t="s">
        <v>370</v>
      </c>
      <c r="C130" s="201" t="s">
        <v>120</v>
      </c>
      <c r="D130" s="201">
        <v>100</v>
      </c>
      <c r="E130" s="201">
        <v>100</v>
      </c>
      <c r="F130" s="201">
        <v>24</v>
      </c>
      <c r="G130" s="15">
        <f>F130/E130</f>
        <v>0.24</v>
      </c>
      <c r="H130" s="10" t="s">
        <v>903</v>
      </c>
    </row>
    <row r="131" spans="1:8" s="24" customFormat="1" ht="67.5" outlineLevel="2" x14ac:dyDescent="0.25">
      <c r="A131" s="13"/>
      <c r="B131" s="14" t="s">
        <v>165</v>
      </c>
      <c r="C131" s="201" t="s">
        <v>120</v>
      </c>
      <c r="D131" s="201">
        <v>100</v>
      </c>
      <c r="E131" s="201">
        <v>100</v>
      </c>
      <c r="F131" s="201">
        <v>70</v>
      </c>
      <c r="G131" s="15">
        <f t="shared" ref="G131:G136" si="3">F131/E131</f>
        <v>0.7</v>
      </c>
      <c r="H131" s="10" t="s">
        <v>900</v>
      </c>
    </row>
    <row r="132" spans="1:8" s="24" customFormat="1" outlineLevel="2" x14ac:dyDescent="0.25">
      <c r="A132" s="13"/>
      <c r="B132" s="14" t="s">
        <v>170</v>
      </c>
      <c r="C132" s="201" t="s">
        <v>371</v>
      </c>
      <c r="D132" s="201">
        <v>4</v>
      </c>
      <c r="E132" s="201">
        <v>4</v>
      </c>
      <c r="F132" s="201">
        <v>4</v>
      </c>
      <c r="G132" s="15">
        <f t="shared" si="3"/>
        <v>1</v>
      </c>
      <c r="H132" s="10"/>
    </row>
    <row r="133" spans="1:8" s="24" customFormat="1" ht="27" outlineLevel="2" x14ac:dyDescent="0.25">
      <c r="A133" s="13"/>
      <c r="B133" s="14" t="s">
        <v>174</v>
      </c>
      <c r="C133" s="201" t="s">
        <v>120</v>
      </c>
      <c r="D133" s="201">
        <v>5.5</v>
      </c>
      <c r="E133" s="201">
        <v>4.7</v>
      </c>
      <c r="F133" s="201">
        <v>9.4</v>
      </c>
      <c r="G133" s="75">
        <f t="shared" si="3"/>
        <v>2</v>
      </c>
      <c r="H133" s="10"/>
    </row>
    <row r="134" spans="1:8" s="24" customFormat="1" ht="67.5" outlineLevel="2" x14ac:dyDescent="0.25">
      <c r="A134" s="13"/>
      <c r="B134" s="14" t="s">
        <v>372</v>
      </c>
      <c r="C134" s="201" t="s">
        <v>151</v>
      </c>
      <c r="D134" s="201">
        <v>3</v>
      </c>
      <c r="E134" s="201">
        <v>3</v>
      </c>
      <c r="F134" s="201">
        <v>3</v>
      </c>
      <c r="G134" s="15">
        <f t="shared" si="3"/>
        <v>1</v>
      </c>
      <c r="H134" s="10" t="s">
        <v>900</v>
      </c>
    </row>
    <row r="135" spans="1:8" s="24" customFormat="1" ht="67.5" outlineLevel="2" x14ac:dyDescent="0.25">
      <c r="A135" s="13"/>
      <c r="B135" s="14" t="s">
        <v>373</v>
      </c>
      <c r="C135" s="201" t="s">
        <v>120</v>
      </c>
      <c r="D135" s="201">
        <v>100</v>
      </c>
      <c r="E135" s="201">
        <v>100</v>
      </c>
      <c r="F135" s="201">
        <v>80</v>
      </c>
      <c r="G135" s="15">
        <f t="shared" si="3"/>
        <v>0.8</v>
      </c>
      <c r="H135" s="10" t="s">
        <v>900</v>
      </c>
    </row>
    <row r="136" spans="1:8" s="24" customFormat="1" ht="40.5" outlineLevel="2" x14ac:dyDescent="0.25">
      <c r="A136" s="13"/>
      <c r="B136" s="14" t="s">
        <v>759</v>
      </c>
      <c r="C136" s="201" t="s">
        <v>120</v>
      </c>
      <c r="D136" s="201">
        <v>1.5</v>
      </c>
      <c r="E136" s="150">
        <v>4</v>
      </c>
      <c r="F136" s="201">
        <v>0</v>
      </c>
      <c r="G136" s="15">
        <f t="shared" si="3"/>
        <v>0</v>
      </c>
      <c r="H136" s="10"/>
    </row>
    <row r="137" spans="1:8" s="9" customFormat="1" ht="27.75" customHeight="1" x14ac:dyDescent="0.25">
      <c r="A137" s="12" t="s">
        <v>140</v>
      </c>
      <c r="B137" s="463" t="s">
        <v>68</v>
      </c>
      <c r="C137" s="464"/>
      <c r="D137" s="464"/>
      <c r="E137" s="464"/>
      <c r="F137" s="464"/>
      <c r="G137" s="464"/>
      <c r="H137" s="465"/>
    </row>
    <row r="138" spans="1:8" s="24" customFormat="1" ht="54" outlineLevel="1" x14ac:dyDescent="0.25">
      <c r="A138" s="13"/>
      <c r="B138" s="14" t="s">
        <v>224</v>
      </c>
      <c r="C138" s="74" t="s">
        <v>225</v>
      </c>
      <c r="D138" s="74">
        <v>5</v>
      </c>
      <c r="E138" s="74">
        <v>6</v>
      </c>
      <c r="F138" s="74">
        <v>6</v>
      </c>
      <c r="G138" s="75">
        <f>F138/E138</f>
        <v>1</v>
      </c>
      <c r="H138" s="10" t="s">
        <v>227</v>
      </c>
    </row>
    <row r="139" spans="1:8" s="24" customFormat="1" ht="27" outlineLevel="1" x14ac:dyDescent="0.25">
      <c r="A139" s="13"/>
      <c r="B139" s="14" t="s">
        <v>377</v>
      </c>
      <c r="C139" s="74" t="s">
        <v>225</v>
      </c>
      <c r="D139" s="74">
        <v>0</v>
      </c>
      <c r="E139" s="74">
        <v>0</v>
      </c>
      <c r="F139" s="74">
        <v>0</v>
      </c>
      <c r="G139" s="75" t="s">
        <v>167</v>
      </c>
      <c r="H139" s="10" t="s">
        <v>228</v>
      </c>
    </row>
    <row r="140" spans="1:8" s="24" customFormat="1" ht="27" outlineLevel="1" x14ac:dyDescent="0.25">
      <c r="A140" s="13"/>
      <c r="B140" s="14" t="s">
        <v>374</v>
      </c>
      <c r="C140" s="74" t="s">
        <v>120</v>
      </c>
      <c r="D140" s="74">
        <v>76</v>
      </c>
      <c r="E140" s="74">
        <v>80</v>
      </c>
      <c r="F140" s="74">
        <v>81.7</v>
      </c>
      <c r="G140" s="15">
        <f t="shared" ref="G140:G146" si="4">F140/E140</f>
        <v>1.02125</v>
      </c>
      <c r="H140" s="10" t="s">
        <v>417</v>
      </c>
    </row>
    <row r="141" spans="1:8" s="24" customFormat="1" ht="40.5" outlineLevel="1" x14ac:dyDescent="0.25">
      <c r="A141" s="13"/>
      <c r="B141" s="14" t="s">
        <v>375</v>
      </c>
      <c r="C141" s="74" t="s">
        <v>120</v>
      </c>
      <c r="D141" s="74">
        <v>48</v>
      </c>
      <c r="E141" s="74">
        <v>79.2</v>
      </c>
      <c r="F141" s="74">
        <v>77.400000000000006</v>
      </c>
      <c r="G141" s="15">
        <f t="shared" si="4"/>
        <v>0.97727272727272729</v>
      </c>
      <c r="H141" s="10" t="s">
        <v>417</v>
      </c>
    </row>
    <row r="142" spans="1:8" s="24" customFormat="1" ht="27" outlineLevel="1" x14ac:dyDescent="0.25">
      <c r="A142" s="13"/>
      <c r="B142" s="14" t="s">
        <v>376</v>
      </c>
      <c r="C142" s="74" t="s">
        <v>120</v>
      </c>
      <c r="D142" s="74">
        <v>68.3</v>
      </c>
      <c r="E142" s="74">
        <v>85</v>
      </c>
      <c r="F142" s="74">
        <v>82.7</v>
      </c>
      <c r="G142" s="15">
        <f t="shared" si="4"/>
        <v>0.97294117647058831</v>
      </c>
      <c r="H142" s="10" t="s">
        <v>417</v>
      </c>
    </row>
    <row r="143" spans="1:8" s="24" customFormat="1" ht="27" outlineLevel="1" x14ac:dyDescent="0.25">
      <c r="A143" s="13"/>
      <c r="B143" s="14" t="s">
        <v>229</v>
      </c>
      <c r="C143" s="74" t="s">
        <v>120</v>
      </c>
      <c r="D143" s="76">
        <v>23</v>
      </c>
      <c r="E143" s="76">
        <v>18.5</v>
      </c>
      <c r="F143" s="76">
        <v>20</v>
      </c>
      <c r="G143" s="15">
        <f t="shared" si="4"/>
        <v>1.0810810810810811</v>
      </c>
      <c r="H143" s="10" t="s">
        <v>228</v>
      </c>
    </row>
    <row r="144" spans="1:8" s="24" customFormat="1" ht="63.75" customHeight="1" outlineLevel="1" x14ac:dyDescent="0.25">
      <c r="A144" s="13"/>
      <c r="B144" s="14" t="s">
        <v>378</v>
      </c>
      <c r="C144" s="74" t="s">
        <v>120</v>
      </c>
      <c r="D144" s="74">
        <v>9.5</v>
      </c>
      <c r="E144" s="74">
        <v>42.3</v>
      </c>
      <c r="F144" s="74">
        <v>41.5</v>
      </c>
      <c r="G144" s="75">
        <f t="shared" si="4"/>
        <v>0.98108747044917266</v>
      </c>
      <c r="H144" s="10" t="s">
        <v>228</v>
      </c>
    </row>
    <row r="145" spans="1:8" s="24" customFormat="1" ht="54" outlineLevel="1" x14ac:dyDescent="0.25">
      <c r="A145" s="13"/>
      <c r="B145" s="14" t="s">
        <v>379</v>
      </c>
      <c r="C145" s="74" t="s">
        <v>120</v>
      </c>
      <c r="D145" s="74">
        <v>0</v>
      </c>
      <c r="E145" s="74">
        <v>5</v>
      </c>
      <c r="F145" s="74">
        <v>5.3</v>
      </c>
      <c r="G145" s="75">
        <f t="shared" si="4"/>
        <v>1.06</v>
      </c>
      <c r="H145" s="10" t="s">
        <v>228</v>
      </c>
    </row>
    <row r="146" spans="1:8" s="24" customFormat="1" ht="27" outlineLevel="1" x14ac:dyDescent="0.25">
      <c r="A146" s="13"/>
      <c r="B146" s="14" t="s">
        <v>226</v>
      </c>
      <c r="C146" s="74" t="s">
        <v>120</v>
      </c>
      <c r="D146" s="74">
        <v>100</v>
      </c>
      <c r="E146" s="74">
        <v>100</v>
      </c>
      <c r="F146" s="74">
        <v>94</v>
      </c>
      <c r="G146" s="75">
        <f t="shared" si="4"/>
        <v>0.94</v>
      </c>
      <c r="H146" s="10" t="s">
        <v>227</v>
      </c>
    </row>
    <row r="147" spans="1:8" s="9" customFormat="1" ht="30.75" customHeight="1" x14ac:dyDescent="0.25">
      <c r="A147" s="12" t="s">
        <v>141</v>
      </c>
      <c r="B147" s="463" t="s">
        <v>47</v>
      </c>
      <c r="C147" s="464"/>
      <c r="D147" s="464"/>
      <c r="E147" s="464"/>
      <c r="F147" s="464"/>
      <c r="G147" s="464"/>
      <c r="H147" s="465"/>
    </row>
    <row r="148" spans="1:8" s="9" customFormat="1" outlineLevel="1" x14ac:dyDescent="0.25">
      <c r="A148" s="76"/>
      <c r="B148" s="466" t="s">
        <v>380</v>
      </c>
      <c r="C148" s="467"/>
      <c r="D148" s="467"/>
      <c r="E148" s="467"/>
      <c r="F148" s="467"/>
      <c r="G148" s="467"/>
      <c r="H148" s="468"/>
    </row>
    <row r="149" spans="1:8" s="9" customFormat="1" ht="40.5" outlineLevel="2" x14ac:dyDescent="0.25">
      <c r="A149" s="144"/>
      <c r="B149" s="145" t="s">
        <v>405</v>
      </c>
      <c r="C149" s="129" t="s">
        <v>151</v>
      </c>
      <c r="D149" s="129">
        <v>4</v>
      </c>
      <c r="E149" s="129">
        <v>1</v>
      </c>
      <c r="F149" s="129">
        <v>0</v>
      </c>
      <c r="G149" s="146">
        <f>F149/E149</f>
        <v>0</v>
      </c>
      <c r="H149" s="10" t="s">
        <v>406</v>
      </c>
    </row>
    <row r="150" spans="1:8" s="9" customFormat="1" ht="30" customHeight="1" outlineLevel="1" x14ac:dyDescent="0.25">
      <c r="A150" s="76"/>
      <c r="B150" s="466" t="s">
        <v>407</v>
      </c>
      <c r="C150" s="467"/>
      <c r="D150" s="467"/>
      <c r="E150" s="467"/>
      <c r="F150" s="467"/>
      <c r="G150" s="467"/>
      <c r="H150" s="468"/>
    </row>
    <row r="151" spans="1:8" s="9" customFormat="1" ht="112.5" customHeight="1" outlineLevel="2" x14ac:dyDescent="0.25">
      <c r="A151" s="147"/>
      <c r="B151" s="148" t="s">
        <v>381</v>
      </c>
      <c r="C151" s="129" t="s">
        <v>120</v>
      </c>
      <c r="D151" s="129">
        <v>50</v>
      </c>
      <c r="E151" s="129">
        <v>99</v>
      </c>
      <c r="F151" s="129">
        <v>0</v>
      </c>
      <c r="G151" s="146">
        <f>F151/E151</f>
        <v>0</v>
      </c>
      <c r="H151" s="149"/>
    </row>
    <row r="152" spans="1:8" s="9" customFormat="1" ht="67.5" outlineLevel="2" x14ac:dyDescent="0.25">
      <c r="A152" s="147"/>
      <c r="B152" s="148" t="s">
        <v>724</v>
      </c>
      <c r="C152" s="129" t="s">
        <v>120</v>
      </c>
      <c r="D152" s="129">
        <v>90</v>
      </c>
      <c r="E152" s="129">
        <v>92</v>
      </c>
      <c r="F152" s="129">
        <v>0</v>
      </c>
      <c r="G152" s="146">
        <f>F152/E152</f>
        <v>0</v>
      </c>
      <c r="H152" s="149"/>
    </row>
    <row r="153" spans="1:8" s="9" customFormat="1" ht="40.5" outlineLevel="2" x14ac:dyDescent="0.25">
      <c r="A153" s="147"/>
      <c r="B153" s="148" t="s">
        <v>725</v>
      </c>
      <c r="C153" s="129" t="s">
        <v>120</v>
      </c>
      <c r="D153" s="129">
        <v>0</v>
      </c>
      <c r="E153" s="129">
        <v>100</v>
      </c>
      <c r="F153" s="129">
        <v>100</v>
      </c>
      <c r="G153" s="146">
        <f>F153/E153</f>
        <v>1</v>
      </c>
      <c r="H153" s="149"/>
    </row>
    <row r="154" spans="1:8" s="9" customFormat="1" ht="59.25" customHeight="1" outlineLevel="2" x14ac:dyDescent="0.25">
      <c r="A154" s="147"/>
      <c r="B154" s="148" t="s">
        <v>726</v>
      </c>
      <c r="C154" s="129" t="s">
        <v>382</v>
      </c>
      <c r="D154" s="129">
        <v>3.8</v>
      </c>
      <c r="E154" s="150">
        <v>4</v>
      </c>
      <c r="F154" s="151">
        <v>4.0999999999999996</v>
      </c>
      <c r="G154" s="146">
        <f>F154/E154</f>
        <v>1.0249999999999999</v>
      </c>
      <c r="H154" s="10" t="s">
        <v>728</v>
      </c>
    </row>
    <row r="155" spans="1:8" s="9" customFormat="1" ht="81" outlineLevel="2" x14ac:dyDescent="0.25">
      <c r="A155" s="76"/>
      <c r="B155" s="148" t="s">
        <v>727</v>
      </c>
      <c r="C155" s="129" t="s">
        <v>120</v>
      </c>
      <c r="D155" s="129">
        <v>0</v>
      </c>
      <c r="E155" s="37">
        <v>5</v>
      </c>
      <c r="F155" s="151">
        <v>0</v>
      </c>
      <c r="G155" s="146">
        <f>F155/E155</f>
        <v>0</v>
      </c>
      <c r="H155" s="10"/>
    </row>
    <row r="156" spans="1:8" s="9" customFormat="1" x14ac:dyDescent="0.25">
      <c r="A156" s="12" t="s">
        <v>142</v>
      </c>
      <c r="B156" s="463" t="s">
        <v>117</v>
      </c>
      <c r="C156" s="464"/>
      <c r="D156" s="464"/>
      <c r="E156" s="464"/>
      <c r="F156" s="464"/>
      <c r="G156" s="464"/>
      <c r="H156" s="465"/>
    </row>
    <row r="157" spans="1:8" s="24" customFormat="1" ht="27" outlineLevel="1" x14ac:dyDescent="0.25">
      <c r="A157" s="13"/>
      <c r="B157" s="14" t="s">
        <v>383</v>
      </c>
      <c r="C157" s="40" t="s">
        <v>211</v>
      </c>
      <c r="D157" s="40">
        <v>0</v>
      </c>
      <c r="E157" s="40">
        <v>2</v>
      </c>
      <c r="F157" s="40">
        <v>2</v>
      </c>
      <c r="G157" s="15">
        <f>F157/E157</f>
        <v>1</v>
      </c>
      <c r="H157" s="10"/>
    </row>
    <row r="158" spans="1:8" s="24" customFormat="1" ht="27" outlineLevel="1" x14ac:dyDescent="0.25">
      <c r="A158" s="13"/>
      <c r="B158" s="14" t="s">
        <v>384</v>
      </c>
      <c r="C158" s="40" t="s">
        <v>120</v>
      </c>
      <c r="D158" s="40">
        <v>43</v>
      </c>
      <c r="E158" s="40">
        <v>71</v>
      </c>
      <c r="F158" s="40">
        <v>71</v>
      </c>
      <c r="G158" s="15">
        <f>F158/E158</f>
        <v>1</v>
      </c>
      <c r="H158" s="10"/>
    </row>
    <row r="159" spans="1:8" s="24" customFormat="1" ht="40.5" outlineLevel="1" x14ac:dyDescent="0.25">
      <c r="A159" s="13"/>
      <c r="B159" s="14" t="s">
        <v>385</v>
      </c>
      <c r="C159" s="40" t="s">
        <v>120</v>
      </c>
      <c r="D159" s="40">
        <v>0</v>
      </c>
      <c r="E159" s="40">
        <v>0</v>
      </c>
      <c r="F159" s="40">
        <v>0</v>
      </c>
      <c r="G159" s="15">
        <v>0</v>
      </c>
      <c r="H159" s="10"/>
    </row>
    <row r="160" spans="1:8" s="24" customFormat="1" ht="54" outlineLevel="1" x14ac:dyDescent="0.25">
      <c r="A160" s="13"/>
      <c r="B160" s="14" t="s">
        <v>210</v>
      </c>
      <c r="C160" s="40" t="s">
        <v>120</v>
      </c>
      <c r="D160" s="40">
        <v>25</v>
      </c>
      <c r="E160" s="40">
        <v>28</v>
      </c>
      <c r="F160" s="40">
        <v>28</v>
      </c>
      <c r="G160" s="15">
        <f>F160/E160</f>
        <v>1</v>
      </c>
      <c r="H160" s="10"/>
    </row>
    <row r="161" spans="1:8" s="9" customFormat="1" ht="12.75" customHeight="1" x14ac:dyDescent="0.25">
      <c r="A161" s="12" t="s">
        <v>143</v>
      </c>
      <c r="B161" s="463" t="s">
        <v>282</v>
      </c>
      <c r="C161" s="464"/>
      <c r="D161" s="464"/>
      <c r="E161" s="464"/>
      <c r="F161" s="464"/>
      <c r="G161" s="464"/>
      <c r="H161" s="465"/>
    </row>
    <row r="162" spans="1:8" s="166" customFormat="1" ht="40.5" outlineLevel="2" x14ac:dyDescent="0.25">
      <c r="A162" s="13"/>
      <c r="B162" s="164" t="s">
        <v>233</v>
      </c>
      <c r="C162" s="217" t="s">
        <v>120</v>
      </c>
      <c r="D162" s="76">
        <v>7</v>
      </c>
      <c r="E162" s="76">
        <v>6</v>
      </c>
      <c r="F162" s="76">
        <v>3</v>
      </c>
      <c r="G162" s="75">
        <f>F162/E162</f>
        <v>0.5</v>
      </c>
      <c r="H162" s="217"/>
    </row>
    <row r="163" spans="1:8" s="166" customFormat="1" ht="54" outlineLevel="2" x14ac:dyDescent="0.25">
      <c r="A163" s="13"/>
      <c r="B163" s="164" t="s">
        <v>234</v>
      </c>
      <c r="C163" s="217" t="s">
        <v>120</v>
      </c>
      <c r="D163" s="76">
        <v>23</v>
      </c>
      <c r="E163" s="76">
        <v>19</v>
      </c>
      <c r="F163" s="76">
        <v>12</v>
      </c>
      <c r="G163" s="75">
        <f>F163/E163</f>
        <v>0.63157894736842102</v>
      </c>
      <c r="H163" s="217"/>
    </row>
    <row r="164" spans="1:8" s="166" customFormat="1" ht="40.5" outlineLevel="2" x14ac:dyDescent="0.25">
      <c r="A164" s="13"/>
      <c r="B164" s="164" t="s">
        <v>235</v>
      </c>
      <c r="C164" s="217" t="s">
        <v>120</v>
      </c>
      <c r="D164" s="76">
        <v>83</v>
      </c>
      <c r="E164" s="76">
        <v>90</v>
      </c>
      <c r="F164" s="76">
        <v>50</v>
      </c>
      <c r="G164" s="75">
        <f>F164/E164</f>
        <v>0.55555555555555558</v>
      </c>
      <c r="H164" s="217" t="s">
        <v>283</v>
      </c>
    </row>
    <row r="165" spans="1:8" s="166" customFormat="1" ht="27" outlineLevel="2" x14ac:dyDescent="0.25">
      <c r="A165" s="13"/>
      <c r="B165" s="164" t="s">
        <v>386</v>
      </c>
      <c r="C165" s="217" t="s">
        <v>120</v>
      </c>
      <c r="D165" s="76">
        <v>100</v>
      </c>
      <c r="E165" s="76">
        <v>100</v>
      </c>
      <c r="F165" s="76" t="s">
        <v>446</v>
      </c>
      <c r="G165" s="75">
        <v>1</v>
      </c>
      <c r="H165" s="217"/>
    </row>
    <row r="166" spans="1:8" s="9" customFormat="1" x14ac:dyDescent="0.25">
      <c r="A166" s="12" t="s">
        <v>144</v>
      </c>
      <c r="B166" s="463" t="s">
        <v>50</v>
      </c>
      <c r="C166" s="464"/>
      <c r="D166" s="464"/>
      <c r="E166" s="464"/>
      <c r="F166" s="464"/>
      <c r="G166" s="464"/>
      <c r="H166" s="465"/>
    </row>
    <row r="167" spans="1:8" s="166" customFormat="1" ht="27" outlineLevel="2" x14ac:dyDescent="0.25">
      <c r="A167" s="13"/>
      <c r="B167" s="164" t="s">
        <v>236</v>
      </c>
      <c r="C167" s="257" t="s">
        <v>151</v>
      </c>
      <c r="D167" s="76">
        <v>78</v>
      </c>
      <c r="E167" s="76">
        <v>186</v>
      </c>
      <c r="F167" s="76">
        <v>185</v>
      </c>
      <c r="G167" s="75">
        <f>F167/E167</f>
        <v>0.9946236559139785</v>
      </c>
      <c r="H167" s="257" t="s">
        <v>238</v>
      </c>
    </row>
    <row r="168" spans="1:8" s="166" customFormat="1" ht="33.75" customHeight="1" outlineLevel="2" x14ac:dyDescent="0.25">
      <c r="A168" s="13"/>
      <c r="B168" s="164" t="s">
        <v>237</v>
      </c>
      <c r="C168" s="257" t="s">
        <v>225</v>
      </c>
      <c r="D168" s="76">
        <v>582</v>
      </c>
      <c r="E168" s="76">
        <v>3000</v>
      </c>
      <c r="F168" s="76">
        <v>6785</v>
      </c>
      <c r="G168" s="75">
        <f>F168/E168</f>
        <v>2.2616666666666667</v>
      </c>
      <c r="H168" s="257" t="s">
        <v>613</v>
      </c>
    </row>
    <row r="169" spans="1:8" s="166" customFormat="1" ht="40.5" outlineLevel="2" x14ac:dyDescent="0.25">
      <c r="A169" s="13"/>
      <c r="B169" s="164" t="s">
        <v>239</v>
      </c>
      <c r="C169" s="257" t="s">
        <v>120</v>
      </c>
      <c r="D169" s="76">
        <v>80</v>
      </c>
      <c r="E169" s="76">
        <v>87</v>
      </c>
      <c r="F169" s="76">
        <v>97</v>
      </c>
      <c r="G169" s="75">
        <f>F169/E169</f>
        <v>1.1149425287356323</v>
      </c>
      <c r="H169" s="257" t="s">
        <v>238</v>
      </c>
    </row>
    <row r="170" spans="1:8" s="166" customFormat="1" ht="130.5" customHeight="1" outlineLevel="2" x14ac:dyDescent="0.25">
      <c r="A170" s="13"/>
      <c r="B170" s="164" t="s">
        <v>240</v>
      </c>
      <c r="C170" s="257" t="s">
        <v>120</v>
      </c>
      <c r="D170" s="76">
        <v>68.5</v>
      </c>
      <c r="E170" s="128">
        <v>90</v>
      </c>
      <c r="F170" s="76">
        <v>100</v>
      </c>
      <c r="G170" s="75">
        <f>F170/E170</f>
        <v>1.1111111111111112</v>
      </c>
      <c r="H170" s="257" t="s">
        <v>241</v>
      </c>
    </row>
    <row r="171" spans="1:8" s="9" customFormat="1" x14ac:dyDescent="0.25">
      <c r="A171" s="12" t="s">
        <v>145</v>
      </c>
      <c r="B171" s="463" t="s">
        <v>57</v>
      </c>
      <c r="C171" s="464"/>
      <c r="D171" s="464"/>
      <c r="E171" s="464"/>
      <c r="F171" s="464"/>
      <c r="G171" s="464"/>
      <c r="H171" s="465"/>
    </row>
    <row r="172" spans="1:8" s="166" customFormat="1" ht="15" customHeight="1" outlineLevel="1" x14ac:dyDescent="0.25">
      <c r="A172" s="13"/>
      <c r="B172" s="466" t="s">
        <v>51</v>
      </c>
      <c r="C172" s="467"/>
      <c r="D172" s="467"/>
      <c r="E172" s="467"/>
      <c r="F172" s="467"/>
      <c r="G172" s="467"/>
      <c r="H172" s="468"/>
    </row>
    <row r="173" spans="1:8" s="166" customFormat="1" ht="27" outlineLevel="2" x14ac:dyDescent="0.25">
      <c r="A173" s="13"/>
      <c r="B173" s="164" t="s">
        <v>249</v>
      </c>
      <c r="C173" s="76" t="s">
        <v>250</v>
      </c>
      <c r="D173" s="76">
        <v>0</v>
      </c>
      <c r="E173" s="76">
        <v>0</v>
      </c>
      <c r="F173" s="76">
        <v>0</v>
      </c>
      <c r="G173" s="15">
        <v>0</v>
      </c>
      <c r="H173" s="76"/>
    </row>
    <row r="174" spans="1:8" s="166" customFormat="1" ht="40.5" customHeight="1" outlineLevel="2" x14ac:dyDescent="0.25">
      <c r="A174" s="13"/>
      <c r="B174" s="164" t="s">
        <v>251</v>
      </c>
      <c r="C174" s="76" t="s">
        <v>250</v>
      </c>
      <c r="D174" s="76" t="s">
        <v>252</v>
      </c>
      <c r="E174" s="76">
        <v>0.59199999999999997</v>
      </c>
      <c r="F174" s="76">
        <v>0</v>
      </c>
      <c r="G174" s="15">
        <v>0</v>
      </c>
      <c r="H174" s="272"/>
    </row>
    <row r="175" spans="1:8" s="166" customFormat="1" ht="27" outlineLevel="2" x14ac:dyDescent="0.25">
      <c r="A175" s="13"/>
      <c r="B175" s="164" t="s">
        <v>52</v>
      </c>
      <c r="C175" s="76" t="s">
        <v>250</v>
      </c>
      <c r="D175" s="76" t="s">
        <v>253</v>
      </c>
      <c r="E175" s="76">
        <v>3</v>
      </c>
      <c r="F175" s="76">
        <v>3</v>
      </c>
      <c r="G175" s="15">
        <f>F175/E175</f>
        <v>1</v>
      </c>
      <c r="H175" s="272"/>
    </row>
    <row r="176" spans="1:8" s="166" customFormat="1" ht="15" customHeight="1" outlineLevel="1" x14ac:dyDescent="0.25">
      <c r="A176" s="13"/>
      <c r="B176" s="466" t="s">
        <v>53</v>
      </c>
      <c r="C176" s="467"/>
      <c r="D176" s="467"/>
      <c r="E176" s="467"/>
      <c r="F176" s="467"/>
      <c r="G176" s="467"/>
      <c r="H176" s="468"/>
    </row>
    <row r="177" spans="1:8" s="166" customFormat="1" outlineLevel="2" x14ac:dyDescent="0.25">
      <c r="A177" s="13"/>
      <c r="B177" s="164" t="s">
        <v>254</v>
      </c>
      <c r="C177" s="272" t="s">
        <v>151</v>
      </c>
      <c r="D177" s="76" t="s">
        <v>258</v>
      </c>
      <c r="E177" s="76">
        <v>180</v>
      </c>
      <c r="F177" s="76">
        <v>107</v>
      </c>
      <c r="G177" s="15">
        <f>F177/E177</f>
        <v>0.59444444444444444</v>
      </c>
      <c r="H177" s="76"/>
    </row>
    <row r="178" spans="1:8" s="166" customFormat="1" outlineLevel="2" x14ac:dyDescent="0.25">
      <c r="A178" s="13"/>
      <c r="B178" s="164" t="s">
        <v>255</v>
      </c>
      <c r="C178" s="272" t="s">
        <v>151</v>
      </c>
      <c r="D178" s="76">
        <v>0</v>
      </c>
      <c r="E178" s="76">
        <v>1</v>
      </c>
      <c r="F178" s="76">
        <v>1</v>
      </c>
      <c r="G178" s="15">
        <f>F178/E178</f>
        <v>1</v>
      </c>
      <c r="H178" s="76"/>
    </row>
    <row r="179" spans="1:8" s="166" customFormat="1" outlineLevel="2" x14ac:dyDescent="0.25">
      <c r="A179" s="13"/>
      <c r="B179" s="164" t="s">
        <v>256</v>
      </c>
      <c r="C179" s="272" t="s">
        <v>151</v>
      </c>
      <c r="D179" s="278">
        <v>8472</v>
      </c>
      <c r="E179" s="278">
        <v>7800</v>
      </c>
      <c r="F179" s="76">
        <v>4342</v>
      </c>
      <c r="G179" s="15">
        <f>F179/E179</f>
        <v>0.55666666666666664</v>
      </c>
      <c r="H179" s="272"/>
    </row>
    <row r="180" spans="1:8" s="166" customFormat="1" outlineLevel="2" x14ac:dyDescent="0.25">
      <c r="A180" s="13"/>
      <c r="B180" s="164" t="s">
        <v>257</v>
      </c>
      <c r="C180" s="272" t="s">
        <v>151</v>
      </c>
      <c r="D180" s="76">
        <v>46</v>
      </c>
      <c r="E180" s="76">
        <v>46</v>
      </c>
      <c r="F180" s="76">
        <v>43</v>
      </c>
      <c r="G180" s="15">
        <f>F180/E180</f>
        <v>0.93478260869565222</v>
      </c>
      <c r="H180" s="272"/>
    </row>
    <row r="181" spans="1:8" s="166" customFormat="1" ht="15" customHeight="1" outlineLevel="1" x14ac:dyDescent="0.25">
      <c r="A181" s="13"/>
      <c r="B181" s="466" t="s">
        <v>259</v>
      </c>
      <c r="C181" s="467"/>
      <c r="D181" s="467"/>
      <c r="E181" s="467"/>
      <c r="F181" s="467"/>
      <c r="G181" s="467"/>
      <c r="H181" s="468"/>
    </row>
    <row r="182" spans="1:8" s="166" customFormat="1" outlineLevel="2" x14ac:dyDescent="0.25">
      <c r="A182" s="13"/>
      <c r="B182" s="164" t="s">
        <v>260</v>
      </c>
      <c r="C182" s="272" t="s">
        <v>261</v>
      </c>
      <c r="D182" s="279">
        <v>45776</v>
      </c>
      <c r="E182" s="279">
        <v>47552</v>
      </c>
      <c r="F182" s="279">
        <v>47552</v>
      </c>
      <c r="G182" s="15">
        <f>F182/E182</f>
        <v>1</v>
      </c>
      <c r="H182" s="76"/>
    </row>
    <row r="183" spans="1:8" s="166" customFormat="1" outlineLevel="2" x14ac:dyDescent="0.25">
      <c r="A183" s="13"/>
      <c r="B183" s="164" t="s">
        <v>262</v>
      </c>
      <c r="C183" s="272" t="s">
        <v>151</v>
      </c>
      <c r="D183" s="76" t="s">
        <v>265</v>
      </c>
      <c r="E183" s="76" t="s">
        <v>265</v>
      </c>
      <c r="F183" s="76">
        <v>35</v>
      </c>
      <c r="G183" s="15">
        <f>F183/E183</f>
        <v>1</v>
      </c>
      <c r="H183" s="76"/>
    </row>
    <row r="184" spans="1:8" s="166" customFormat="1" ht="27" outlineLevel="2" x14ac:dyDescent="0.25">
      <c r="A184" s="13"/>
      <c r="B184" s="164" t="s">
        <v>387</v>
      </c>
      <c r="C184" s="272" t="s">
        <v>151</v>
      </c>
      <c r="D184" s="235">
        <v>1400</v>
      </c>
      <c r="E184" s="235">
        <v>1460</v>
      </c>
      <c r="F184" s="235">
        <v>1460</v>
      </c>
      <c r="G184" s="15">
        <f>F184/E184</f>
        <v>1</v>
      </c>
      <c r="H184" s="76"/>
    </row>
    <row r="185" spans="1:8" s="166" customFormat="1" outlineLevel="2" x14ac:dyDescent="0.25">
      <c r="A185" s="13"/>
      <c r="B185" s="164" t="s">
        <v>263</v>
      </c>
      <c r="C185" s="272" t="s">
        <v>162</v>
      </c>
      <c r="D185" s="235">
        <v>7500</v>
      </c>
      <c r="E185" s="235">
        <v>7700</v>
      </c>
      <c r="F185" s="235">
        <v>7700</v>
      </c>
      <c r="G185" s="15">
        <f>F185/E185</f>
        <v>1</v>
      </c>
      <c r="H185" s="272"/>
    </row>
    <row r="186" spans="1:8" s="166" customFormat="1" outlineLevel="2" x14ac:dyDescent="0.25">
      <c r="A186" s="13"/>
      <c r="B186" s="164" t="s">
        <v>264</v>
      </c>
      <c r="C186" s="272" t="s">
        <v>206</v>
      </c>
      <c r="D186" s="76" t="s">
        <v>266</v>
      </c>
      <c r="E186" s="76">
        <v>6</v>
      </c>
      <c r="F186" s="76">
        <v>5</v>
      </c>
      <c r="G186" s="15">
        <f>F186/E186</f>
        <v>0.83333333333333337</v>
      </c>
      <c r="H186" s="272"/>
    </row>
    <row r="187" spans="1:8" s="9" customFormat="1" x14ac:dyDescent="0.25">
      <c r="A187" s="12" t="s">
        <v>146</v>
      </c>
      <c r="B187" s="463" t="s">
        <v>442</v>
      </c>
      <c r="C187" s="464"/>
      <c r="D187" s="464"/>
      <c r="E187" s="464"/>
      <c r="F187" s="464"/>
      <c r="G187" s="464"/>
      <c r="H187" s="465"/>
    </row>
    <row r="188" spans="1:8" s="166" customFormat="1" ht="15" customHeight="1" outlineLevel="1" x14ac:dyDescent="0.25">
      <c r="A188" s="13"/>
      <c r="B188" s="466" t="s">
        <v>267</v>
      </c>
      <c r="C188" s="467"/>
      <c r="D188" s="467"/>
      <c r="E188" s="467"/>
      <c r="F188" s="467"/>
      <c r="G188" s="467"/>
      <c r="H188" s="468"/>
    </row>
    <row r="189" spans="1:8" s="166" customFormat="1" ht="67.5" outlineLevel="2" x14ac:dyDescent="0.25">
      <c r="A189" s="13"/>
      <c r="B189" s="164" t="s">
        <v>388</v>
      </c>
      <c r="C189" s="76" t="s">
        <v>120</v>
      </c>
      <c r="D189" s="76">
        <v>103</v>
      </c>
      <c r="E189" s="76" t="s">
        <v>269</v>
      </c>
      <c r="F189" s="15"/>
      <c r="G189" s="76" t="s">
        <v>167</v>
      </c>
      <c r="H189" s="76"/>
    </row>
    <row r="190" spans="1:8" s="166" customFormat="1" ht="54" outlineLevel="2" x14ac:dyDescent="0.25">
      <c r="A190" s="13"/>
      <c r="B190" s="164" t="s">
        <v>268</v>
      </c>
      <c r="C190" s="231" t="s">
        <v>120</v>
      </c>
      <c r="D190" s="232">
        <v>95</v>
      </c>
      <c r="E190" s="76" t="s">
        <v>269</v>
      </c>
      <c r="F190" s="75"/>
      <c r="G190" s="76" t="s">
        <v>167</v>
      </c>
      <c r="H190" s="76"/>
    </row>
    <row r="191" spans="1:8" s="166" customFormat="1" ht="54" outlineLevel="2" x14ac:dyDescent="0.25">
      <c r="A191" s="13"/>
      <c r="B191" s="164" t="s">
        <v>389</v>
      </c>
      <c r="C191" s="233"/>
      <c r="D191" s="232">
        <v>1</v>
      </c>
      <c r="E191" s="232" t="s">
        <v>390</v>
      </c>
      <c r="F191" s="75"/>
      <c r="G191" s="76" t="s">
        <v>167</v>
      </c>
      <c r="H191" s="76"/>
    </row>
    <row r="192" spans="1:8" s="166" customFormat="1" ht="48" customHeight="1" outlineLevel="2" x14ac:dyDescent="0.25">
      <c r="A192" s="13"/>
      <c r="B192" s="164" t="s">
        <v>391</v>
      </c>
      <c r="C192" s="233" t="s">
        <v>120</v>
      </c>
      <c r="D192" s="232" t="s">
        <v>392</v>
      </c>
      <c r="E192" s="232" t="s">
        <v>392</v>
      </c>
      <c r="F192" s="75"/>
      <c r="G192" s="76" t="s">
        <v>167</v>
      </c>
      <c r="H192" s="217"/>
    </row>
    <row r="193" spans="1:8" s="166" customFormat="1" ht="15" customHeight="1" outlineLevel="1" x14ac:dyDescent="0.25">
      <c r="A193" s="13"/>
      <c r="B193" s="466" t="s">
        <v>270</v>
      </c>
      <c r="C193" s="467"/>
      <c r="D193" s="467"/>
      <c r="E193" s="467"/>
      <c r="F193" s="467"/>
      <c r="G193" s="467"/>
      <c r="H193" s="468"/>
    </row>
    <row r="194" spans="1:8" s="166" customFormat="1" ht="67.5" outlineLevel="2" x14ac:dyDescent="0.25">
      <c r="A194" s="13"/>
      <c r="B194" s="164" t="s">
        <v>393</v>
      </c>
      <c r="C194" s="217" t="s">
        <v>272</v>
      </c>
      <c r="D194" s="76">
        <v>10</v>
      </c>
      <c r="E194" s="76" t="s">
        <v>394</v>
      </c>
      <c r="F194" s="76"/>
      <c r="G194" s="76" t="s">
        <v>167</v>
      </c>
      <c r="H194" s="76"/>
    </row>
    <row r="195" spans="1:8" s="166" customFormat="1" ht="54" outlineLevel="2" x14ac:dyDescent="0.25">
      <c r="A195" s="13"/>
      <c r="B195" s="164" t="s">
        <v>395</v>
      </c>
      <c r="C195" s="217"/>
      <c r="D195" s="76">
        <v>1</v>
      </c>
      <c r="E195" s="76">
        <v>1</v>
      </c>
      <c r="F195" s="76"/>
      <c r="G195" s="76" t="s">
        <v>167</v>
      </c>
      <c r="H195" s="76"/>
    </row>
    <row r="196" spans="1:8" s="166" customFormat="1" ht="15" customHeight="1" outlineLevel="1" x14ac:dyDescent="0.25">
      <c r="A196" s="13"/>
      <c r="B196" s="466" t="s">
        <v>271</v>
      </c>
      <c r="C196" s="467"/>
      <c r="D196" s="467"/>
      <c r="E196" s="467"/>
      <c r="F196" s="467"/>
      <c r="G196" s="467"/>
      <c r="H196" s="468"/>
    </row>
    <row r="197" spans="1:8" s="166" customFormat="1" ht="40.5" outlineLevel="2" x14ac:dyDescent="0.25">
      <c r="A197" s="13"/>
      <c r="B197" s="164" t="s">
        <v>396</v>
      </c>
      <c r="C197" s="217" t="s">
        <v>382</v>
      </c>
      <c r="D197" s="234">
        <v>77.8</v>
      </c>
      <c r="E197" s="234">
        <v>80</v>
      </c>
      <c r="F197" s="76"/>
      <c r="G197" s="76" t="s">
        <v>167</v>
      </c>
      <c r="H197" s="76"/>
    </row>
    <row r="198" spans="1:8" s="166" customFormat="1" ht="67.5" outlineLevel="2" x14ac:dyDescent="0.25">
      <c r="A198" s="13"/>
      <c r="B198" s="164" t="s">
        <v>273</v>
      </c>
      <c r="C198" s="217" t="s">
        <v>120</v>
      </c>
      <c r="D198" s="235">
        <v>100</v>
      </c>
      <c r="E198" s="235">
        <v>100</v>
      </c>
      <c r="F198" s="76"/>
      <c r="G198" s="76" t="s">
        <v>167</v>
      </c>
      <c r="H198" s="76"/>
    </row>
    <row r="199" spans="1:8" s="166" customFormat="1" ht="40.5" outlineLevel="2" x14ac:dyDescent="0.25">
      <c r="A199" s="13"/>
      <c r="B199" s="164" t="s">
        <v>397</v>
      </c>
      <c r="C199" s="217"/>
      <c r="D199" s="235">
        <v>1</v>
      </c>
      <c r="E199" s="235">
        <v>1</v>
      </c>
      <c r="F199" s="235"/>
      <c r="G199" s="76" t="s">
        <v>167</v>
      </c>
      <c r="H199" s="76"/>
    </row>
    <row r="200" spans="1:8" s="166" customFormat="1" ht="40.5" outlineLevel="2" x14ac:dyDescent="0.25">
      <c r="A200" s="13"/>
      <c r="B200" s="164" t="s">
        <v>398</v>
      </c>
      <c r="C200" s="76" t="s">
        <v>156</v>
      </c>
      <c r="D200" s="235">
        <v>373</v>
      </c>
      <c r="E200" s="235">
        <v>496</v>
      </c>
      <c r="F200" s="76"/>
      <c r="G200" s="76" t="s">
        <v>167</v>
      </c>
      <c r="H200" s="76"/>
    </row>
    <row r="201" spans="1:8" s="9" customFormat="1" ht="18" customHeight="1" x14ac:dyDescent="0.25">
      <c r="A201" s="12" t="s">
        <v>147</v>
      </c>
      <c r="B201" s="463" t="s">
        <v>443</v>
      </c>
      <c r="C201" s="464"/>
      <c r="D201" s="464"/>
      <c r="E201" s="464"/>
      <c r="F201" s="464"/>
      <c r="G201" s="464"/>
      <c r="H201" s="465"/>
    </row>
    <row r="202" spans="1:8" s="61" customFormat="1" ht="67.5" outlineLevel="2" x14ac:dyDescent="0.25">
      <c r="A202" s="57"/>
      <c r="B202" s="62" t="s">
        <v>399</v>
      </c>
      <c r="C202" s="25" t="s">
        <v>120</v>
      </c>
      <c r="D202" s="25">
        <v>107</v>
      </c>
      <c r="E202" s="65" t="s">
        <v>269</v>
      </c>
      <c r="F202" s="63"/>
      <c r="G202" s="25" t="s">
        <v>167</v>
      </c>
      <c r="H202" s="25"/>
    </row>
    <row r="203" spans="1:8" s="61" customFormat="1" ht="40.5" outlineLevel="2" x14ac:dyDescent="0.25">
      <c r="A203" s="57"/>
      <c r="B203" s="62" t="s">
        <v>400</v>
      </c>
      <c r="C203" s="66"/>
      <c r="D203" s="67">
        <v>1</v>
      </c>
      <c r="E203" s="67">
        <v>1</v>
      </c>
      <c r="F203" s="58"/>
      <c r="G203" s="25" t="s">
        <v>167</v>
      </c>
      <c r="H203" s="25"/>
    </row>
    <row r="204" spans="1:8" s="61" customFormat="1" ht="40.5" outlineLevel="2" x14ac:dyDescent="0.25">
      <c r="A204" s="57"/>
      <c r="B204" s="62" t="s">
        <v>401</v>
      </c>
      <c r="C204" s="42" t="s">
        <v>289</v>
      </c>
      <c r="D204" s="25">
        <v>82</v>
      </c>
      <c r="E204" s="25">
        <v>83</v>
      </c>
      <c r="F204" s="25"/>
      <c r="G204" s="58" t="s">
        <v>167</v>
      </c>
      <c r="H204" s="26"/>
    </row>
    <row r="206" spans="1:8" s="9" customFormat="1" x14ac:dyDescent="0.25">
      <c r="A206" s="152" t="s">
        <v>274</v>
      </c>
      <c r="B206" s="462" t="s">
        <v>445</v>
      </c>
      <c r="C206" s="462"/>
      <c r="D206" s="462"/>
      <c r="E206" s="462"/>
      <c r="F206" s="462"/>
      <c r="G206" s="462"/>
      <c r="H206" s="462"/>
    </row>
    <row r="207" spans="1:8" s="9" customFormat="1" ht="34.5" customHeight="1" x14ac:dyDescent="0.25">
      <c r="A207" s="153" t="s">
        <v>444</v>
      </c>
      <c r="B207" s="469" t="s">
        <v>657</v>
      </c>
      <c r="C207" s="469"/>
      <c r="D207" s="469"/>
      <c r="E207" s="469"/>
      <c r="F207" s="469"/>
      <c r="G207" s="469"/>
      <c r="H207" s="469"/>
    </row>
    <row r="208" spans="1:8" s="9" customFormat="1" x14ac:dyDescent="0.25">
      <c r="A208" s="154" t="s">
        <v>475</v>
      </c>
      <c r="B208" s="462" t="s">
        <v>476</v>
      </c>
      <c r="C208" s="462"/>
      <c r="D208" s="462"/>
      <c r="E208" s="462"/>
      <c r="F208" s="462"/>
      <c r="G208" s="462"/>
      <c r="H208" s="462"/>
    </row>
    <row r="219" ht="12" customHeight="1" x14ac:dyDescent="0.25"/>
  </sheetData>
  <mergeCells count="67">
    <mergeCell ref="B161:H161"/>
    <mergeCell ref="B166:H166"/>
    <mergeCell ref="B66:H66"/>
    <mergeCell ref="A4:A5"/>
    <mergeCell ref="B4:B5"/>
    <mergeCell ref="C4:C5"/>
    <mergeCell ref="D4:D5"/>
    <mergeCell ref="E4:E5"/>
    <mergeCell ref="B46:H46"/>
    <mergeCell ref="B41:H41"/>
    <mergeCell ref="H4:H5"/>
    <mergeCell ref="B54:H54"/>
    <mergeCell ref="B126:H126"/>
    <mergeCell ref="B79:H79"/>
    <mergeCell ref="B76:H76"/>
    <mergeCell ref="B58:H58"/>
    <mergeCell ref="A1:H1"/>
    <mergeCell ref="A2:H2"/>
    <mergeCell ref="G4:G5"/>
    <mergeCell ref="B65:H65"/>
    <mergeCell ref="B45:H45"/>
    <mergeCell ref="B61:H61"/>
    <mergeCell ref="B51:H51"/>
    <mergeCell ref="B6:H6"/>
    <mergeCell ref="B63:H63"/>
    <mergeCell ref="B11:H11"/>
    <mergeCell ref="B12:H12"/>
    <mergeCell ref="B21:H21"/>
    <mergeCell ref="B25:H25"/>
    <mergeCell ref="B29:H29"/>
    <mergeCell ref="B35:H35"/>
    <mergeCell ref="B39:H39"/>
    <mergeCell ref="B129:H129"/>
    <mergeCell ref="B104:H104"/>
    <mergeCell ref="B105:H105"/>
    <mergeCell ref="B111:H111"/>
    <mergeCell ref="B101:H101"/>
    <mergeCell ref="B122:H122"/>
    <mergeCell ref="B124:H124"/>
    <mergeCell ref="B156:H156"/>
    <mergeCell ref="B148:H148"/>
    <mergeCell ref="B150:H150"/>
    <mergeCell ref="B147:H147"/>
    <mergeCell ref="F4:F5"/>
    <mergeCell ref="B31:H31"/>
    <mergeCell ref="B32:H32"/>
    <mergeCell ref="B115:H115"/>
    <mergeCell ref="B116:H116"/>
    <mergeCell ref="B137:H137"/>
    <mergeCell ref="B86:H86"/>
    <mergeCell ref="B88:H88"/>
    <mergeCell ref="B85:H85"/>
    <mergeCell ref="B83:H83"/>
    <mergeCell ref="B113:H113"/>
    <mergeCell ref="B92:H92"/>
    <mergeCell ref="B171:H171"/>
    <mergeCell ref="B181:H181"/>
    <mergeCell ref="B172:H172"/>
    <mergeCell ref="B176:H176"/>
    <mergeCell ref="B187:H187"/>
    <mergeCell ref="B208:H208"/>
    <mergeCell ref="B206:H206"/>
    <mergeCell ref="B201:H201"/>
    <mergeCell ref="B188:H188"/>
    <mergeCell ref="B193:H193"/>
    <mergeCell ref="B196:H196"/>
    <mergeCell ref="B207:H207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G159"/>
  <sheetViews>
    <sheetView view="pageBreakPreview" zoomScale="90" zoomScaleNormal="100" zoomScaleSheetLayoutView="90" workbookViewId="0">
      <pane xSplit="2" ySplit="6" topLeftCell="C38" activePane="bottomRight" state="frozen"/>
      <selection pane="topRight" activeCell="C1" sqref="C1"/>
      <selection pane="bottomLeft" activeCell="A7" sqref="A7"/>
      <selection pane="bottomRight" activeCell="F50" sqref="F50"/>
    </sheetView>
  </sheetViews>
  <sheetFormatPr defaultRowHeight="15" outlineLevelRow="5" outlineLevelCol="1" x14ac:dyDescent="0.25"/>
  <cols>
    <col min="1" max="1" width="4.7109375" style="327" customWidth="1"/>
    <col min="2" max="2" width="41.85546875" style="326" customWidth="1"/>
    <col min="3" max="3" width="13.7109375" style="326" customWidth="1"/>
    <col min="4" max="4" width="13.85546875" style="326" customWidth="1"/>
    <col min="5" max="5" width="13.7109375" style="326" customWidth="1"/>
    <col min="6" max="6" width="13" style="326" customWidth="1"/>
    <col min="7" max="7" width="11.42578125" style="326" hidden="1" customWidth="1" outlineLevel="1"/>
    <col min="8" max="8" width="12" style="326" customWidth="1" collapsed="1"/>
    <col min="9" max="9" width="12.140625" style="326" customWidth="1"/>
    <col min="10" max="10" width="12" style="326" customWidth="1"/>
    <col min="11" max="11" width="13.140625" style="326" customWidth="1"/>
    <col min="12" max="12" width="11.42578125" style="326" hidden="1" customWidth="1" outlineLevel="1"/>
    <col min="13" max="13" width="11.140625" style="326" customWidth="1" collapsed="1"/>
    <col min="14" max="14" width="12.42578125" style="326" customWidth="1"/>
    <col min="15" max="15" width="12" style="326" customWidth="1"/>
    <col min="16" max="16" width="13.140625" style="326" customWidth="1"/>
    <col min="17" max="17" width="34.28515625" style="425" customWidth="1" outlineLevel="1"/>
    <col min="18" max="16384" width="9.140625" style="326"/>
  </cols>
  <sheetData>
    <row r="1" spans="1:17" ht="18.75" x14ac:dyDescent="0.25">
      <c r="A1" s="457" t="s">
        <v>69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</row>
    <row r="2" spans="1:17" ht="18.75" x14ac:dyDescent="0.25">
      <c r="A2" s="457" t="s">
        <v>833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</row>
    <row r="3" spans="1:17" x14ac:dyDescent="0.25">
      <c r="A3" s="4"/>
      <c r="B3" s="5"/>
      <c r="C3" s="429"/>
      <c r="D3" s="42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30"/>
    </row>
    <row r="4" spans="1:17" ht="44.25" customHeight="1" x14ac:dyDescent="0.25">
      <c r="A4" s="449" t="s">
        <v>0</v>
      </c>
      <c r="B4" s="449" t="s">
        <v>16</v>
      </c>
      <c r="C4" s="449" t="s">
        <v>838</v>
      </c>
      <c r="D4" s="449"/>
      <c r="E4" s="449"/>
      <c r="F4" s="449"/>
      <c r="G4" s="449" t="s">
        <v>10</v>
      </c>
      <c r="H4" s="449" t="s">
        <v>834</v>
      </c>
      <c r="I4" s="449"/>
      <c r="J4" s="449"/>
      <c r="K4" s="449"/>
      <c r="L4" s="449" t="s">
        <v>10</v>
      </c>
      <c r="M4" s="449" t="s">
        <v>64</v>
      </c>
      <c r="N4" s="449"/>
      <c r="O4" s="449"/>
      <c r="P4" s="449"/>
      <c r="Q4" s="449" t="s">
        <v>63</v>
      </c>
    </row>
    <row r="5" spans="1:17" ht="15.75" customHeight="1" x14ac:dyDescent="0.25">
      <c r="A5" s="449"/>
      <c r="B5" s="449"/>
      <c r="C5" s="449" t="s">
        <v>1</v>
      </c>
      <c r="D5" s="449" t="s">
        <v>2</v>
      </c>
      <c r="E5" s="449"/>
      <c r="F5" s="449"/>
      <c r="G5" s="449"/>
      <c r="H5" s="449" t="s">
        <v>1</v>
      </c>
      <c r="I5" s="449" t="s">
        <v>2</v>
      </c>
      <c r="J5" s="449"/>
      <c r="K5" s="449"/>
      <c r="L5" s="449"/>
      <c r="M5" s="449" t="s">
        <v>1</v>
      </c>
      <c r="N5" s="449" t="s">
        <v>2</v>
      </c>
      <c r="O5" s="449"/>
      <c r="P5" s="449"/>
      <c r="Q5" s="459"/>
    </row>
    <row r="6" spans="1:17" ht="54" customHeight="1" x14ac:dyDescent="0.25">
      <c r="A6" s="449"/>
      <c r="B6" s="449"/>
      <c r="C6" s="449"/>
      <c r="D6" s="323" t="s">
        <v>4</v>
      </c>
      <c r="E6" s="323" t="s">
        <v>5</v>
      </c>
      <c r="F6" s="323" t="s">
        <v>66</v>
      </c>
      <c r="G6" s="449"/>
      <c r="H6" s="449"/>
      <c r="I6" s="323" t="s">
        <v>4</v>
      </c>
      <c r="J6" s="323" t="s">
        <v>5</v>
      </c>
      <c r="K6" s="323" t="s">
        <v>66</v>
      </c>
      <c r="L6" s="449"/>
      <c r="M6" s="449"/>
      <c r="N6" s="323" t="s">
        <v>4</v>
      </c>
      <c r="O6" s="323" t="s">
        <v>5</v>
      </c>
      <c r="P6" s="323" t="s">
        <v>66</v>
      </c>
      <c r="Q6" s="459"/>
    </row>
    <row r="7" spans="1:17" s="332" customFormat="1" ht="29.25" customHeight="1" collapsed="1" x14ac:dyDescent="0.25">
      <c r="A7" s="328"/>
      <c r="B7" s="212" t="s">
        <v>70</v>
      </c>
      <c r="C7" s="213">
        <f t="shared" ref="C7:L7" si="0">C8+C15+C27</f>
        <v>6449.3</v>
      </c>
      <c r="D7" s="213">
        <f t="shared" si="0"/>
        <v>6449.3</v>
      </c>
      <c r="E7" s="213">
        <f t="shared" si="0"/>
        <v>0</v>
      </c>
      <c r="F7" s="213">
        <f t="shared" si="0"/>
        <v>0</v>
      </c>
      <c r="G7" s="213">
        <f t="shared" si="0"/>
        <v>0</v>
      </c>
      <c r="H7" s="213">
        <f t="shared" si="0"/>
        <v>2270.6999999999998</v>
      </c>
      <c r="I7" s="213">
        <f t="shared" si="0"/>
        <v>2270.6999999999998</v>
      </c>
      <c r="J7" s="213">
        <f t="shared" si="0"/>
        <v>0</v>
      </c>
      <c r="K7" s="213">
        <f t="shared" si="0"/>
        <v>0</v>
      </c>
      <c r="L7" s="213">
        <f t="shared" si="0"/>
        <v>0</v>
      </c>
      <c r="M7" s="112">
        <f t="shared" ref="M7:M16" si="1">IFERROR(H7/C7*100,"-")</f>
        <v>35.208472237297066</v>
      </c>
      <c r="N7" s="112">
        <f t="shared" ref="N7:P14" si="2">IFERROR(I7/D7*100,"-")</f>
        <v>35.208472237297066</v>
      </c>
      <c r="O7" s="112" t="str">
        <f t="shared" ref="O7" si="3">IFERROR(J7/E7*100,"-")</f>
        <v>-</v>
      </c>
      <c r="P7" s="112" t="str">
        <f t="shared" ref="P7" si="4">IFERROR(K7/F7*100,"-")</f>
        <v>-</v>
      </c>
      <c r="Q7" s="331"/>
    </row>
    <row r="8" spans="1:17" s="335" customFormat="1" ht="85.5" hidden="1" customHeight="1" outlineLevel="1" x14ac:dyDescent="0.25">
      <c r="A8" s="211">
        <v>1</v>
      </c>
      <c r="B8" s="1" t="s">
        <v>71</v>
      </c>
      <c r="C8" s="2">
        <f t="shared" ref="C8:C14" si="5">SUM(D8:G8)</f>
        <v>160</v>
      </c>
      <c r="D8" s="2">
        <f>D9+D10</f>
        <v>160</v>
      </c>
      <c r="E8" s="186">
        <f>E9+E10</f>
        <v>0</v>
      </c>
      <c r="F8" s="186">
        <f>F9+F10</f>
        <v>0</v>
      </c>
      <c r="G8" s="186">
        <f>G9+G10</f>
        <v>0</v>
      </c>
      <c r="H8" s="2">
        <f t="shared" ref="H8:H14" si="6">SUM(I8:L8)</f>
        <v>66.7</v>
      </c>
      <c r="I8" s="186">
        <f>I9+I10</f>
        <v>66.7</v>
      </c>
      <c r="J8" s="186">
        <f>J9+J10</f>
        <v>0</v>
      </c>
      <c r="K8" s="186">
        <f>K9+K10</f>
        <v>0</v>
      </c>
      <c r="L8" s="186">
        <f>L9+L10</f>
        <v>0</v>
      </c>
      <c r="M8" s="186">
        <f t="shared" si="1"/>
        <v>41.6875</v>
      </c>
      <c r="N8" s="186">
        <f t="shared" si="2"/>
        <v>41.6875</v>
      </c>
      <c r="O8" s="186" t="str">
        <f t="shared" si="2"/>
        <v>-</v>
      </c>
      <c r="P8" s="186" t="str">
        <f t="shared" si="2"/>
        <v>-</v>
      </c>
      <c r="Q8" s="116"/>
    </row>
    <row r="9" spans="1:17" s="339" customFormat="1" ht="44.25" hidden="1" customHeight="1" outlineLevel="2" x14ac:dyDescent="0.25">
      <c r="A9" s="207"/>
      <c r="B9" s="81" t="s">
        <v>549</v>
      </c>
      <c r="C9" s="84">
        <f t="shared" si="5"/>
        <v>40</v>
      </c>
      <c r="D9" s="208">
        <v>40</v>
      </c>
      <c r="E9" s="209">
        <v>0</v>
      </c>
      <c r="F9" s="209">
        <v>0</v>
      </c>
      <c r="G9" s="209">
        <v>0</v>
      </c>
      <c r="H9" s="84">
        <f t="shared" si="6"/>
        <v>0</v>
      </c>
      <c r="I9" s="209">
        <v>0</v>
      </c>
      <c r="J9" s="209">
        <v>0</v>
      </c>
      <c r="K9" s="209">
        <v>0</v>
      </c>
      <c r="L9" s="209">
        <v>0</v>
      </c>
      <c r="M9" s="209">
        <f t="shared" si="1"/>
        <v>0</v>
      </c>
      <c r="N9" s="209">
        <f t="shared" si="2"/>
        <v>0</v>
      </c>
      <c r="O9" s="209" t="str">
        <f t="shared" si="2"/>
        <v>-</v>
      </c>
      <c r="P9" s="108" t="str">
        <f t="shared" si="2"/>
        <v>-</v>
      </c>
      <c r="Q9" s="107"/>
    </row>
    <row r="10" spans="1:17" s="339" customFormat="1" ht="33.75" hidden="1" customHeight="1" outlineLevel="2" x14ac:dyDescent="0.25">
      <c r="A10" s="207"/>
      <c r="B10" s="81" t="s">
        <v>582</v>
      </c>
      <c r="C10" s="84">
        <f t="shared" si="5"/>
        <v>120</v>
      </c>
      <c r="D10" s="209">
        <f>SUM(D11:D14)</f>
        <v>120</v>
      </c>
      <c r="E10" s="209">
        <f>SUM(E11:E14)</f>
        <v>0</v>
      </c>
      <c r="F10" s="209">
        <f>SUM(F11:F14)</f>
        <v>0</v>
      </c>
      <c r="G10" s="209">
        <f>SUM(G11:G14)</f>
        <v>0</v>
      </c>
      <c r="H10" s="84">
        <f t="shared" si="6"/>
        <v>66.7</v>
      </c>
      <c r="I10" s="209">
        <f>SUM(I11:I14)</f>
        <v>66.7</v>
      </c>
      <c r="J10" s="209">
        <f>SUM(J11:J14)</f>
        <v>0</v>
      </c>
      <c r="K10" s="209">
        <f>SUM(K11:K14)</f>
        <v>0</v>
      </c>
      <c r="L10" s="209">
        <f t="shared" ref="L10:P10" si="7">SUM(L11:L14)</f>
        <v>0</v>
      </c>
      <c r="M10" s="209">
        <f t="shared" si="1"/>
        <v>55.583333333333343</v>
      </c>
      <c r="N10" s="209">
        <f t="shared" si="2"/>
        <v>55.583333333333343</v>
      </c>
      <c r="O10" s="209">
        <f t="shared" si="7"/>
        <v>0</v>
      </c>
      <c r="P10" s="209">
        <f t="shared" si="7"/>
        <v>0</v>
      </c>
      <c r="Q10" s="107"/>
    </row>
    <row r="11" spans="1:17" s="343" customFormat="1" ht="45" hidden="1" outlineLevel="3" x14ac:dyDescent="0.25">
      <c r="A11" s="151"/>
      <c r="B11" s="115" t="s">
        <v>102</v>
      </c>
      <c r="C11" s="89">
        <f t="shared" si="5"/>
        <v>10</v>
      </c>
      <c r="D11" s="210">
        <v>10</v>
      </c>
      <c r="E11" s="210">
        <v>0</v>
      </c>
      <c r="F11" s="210">
        <v>0</v>
      </c>
      <c r="G11" s="210">
        <v>0</v>
      </c>
      <c r="H11" s="89">
        <f t="shared" si="6"/>
        <v>10</v>
      </c>
      <c r="I11" s="210">
        <v>10</v>
      </c>
      <c r="J11" s="210">
        <v>0</v>
      </c>
      <c r="K11" s="210">
        <v>0</v>
      </c>
      <c r="L11" s="210">
        <v>0</v>
      </c>
      <c r="M11" s="112">
        <f t="shared" si="1"/>
        <v>100</v>
      </c>
      <c r="N11" s="112">
        <f t="shared" si="2"/>
        <v>100</v>
      </c>
      <c r="O11" s="112" t="str">
        <f t="shared" si="2"/>
        <v>-</v>
      </c>
      <c r="P11" s="112" t="str">
        <f t="shared" si="2"/>
        <v>-</v>
      </c>
      <c r="Q11" s="113"/>
    </row>
    <row r="12" spans="1:17" s="343" customFormat="1" ht="30" hidden="1" outlineLevel="3" x14ac:dyDescent="0.25">
      <c r="A12" s="151"/>
      <c r="B12" s="115" t="s">
        <v>103</v>
      </c>
      <c r="C12" s="89">
        <f t="shared" si="5"/>
        <v>40</v>
      </c>
      <c r="D12" s="210">
        <v>40</v>
      </c>
      <c r="E12" s="210">
        <v>0</v>
      </c>
      <c r="F12" s="210">
        <v>0</v>
      </c>
      <c r="G12" s="210">
        <v>0</v>
      </c>
      <c r="H12" s="89">
        <f t="shared" si="6"/>
        <v>20.3</v>
      </c>
      <c r="I12" s="210">
        <v>20.3</v>
      </c>
      <c r="J12" s="210">
        <v>0</v>
      </c>
      <c r="K12" s="210">
        <v>0</v>
      </c>
      <c r="L12" s="210">
        <v>0</v>
      </c>
      <c r="M12" s="112">
        <f t="shared" si="1"/>
        <v>50.750000000000007</v>
      </c>
      <c r="N12" s="112">
        <f t="shared" si="2"/>
        <v>50.750000000000007</v>
      </c>
      <c r="O12" s="112" t="str">
        <f t="shared" si="2"/>
        <v>-</v>
      </c>
      <c r="P12" s="112" t="str">
        <f t="shared" si="2"/>
        <v>-</v>
      </c>
      <c r="Q12" s="113"/>
    </row>
    <row r="13" spans="1:17" s="343" customFormat="1" ht="30" hidden="1" outlineLevel="3" x14ac:dyDescent="0.25">
      <c r="A13" s="151"/>
      <c r="B13" s="115" t="s">
        <v>104</v>
      </c>
      <c r="C13" s="89">
        <f t="shared" si="5"/>
        <v>60</v>
      </c>
      <c r="D13" s="210">
        <v>60</v>
      </c>
      <c r="E13" s="210">
        <v>0</v>
      </c>
      <c r="F13" s="210">
        <v>0</v>
      </c>
      <c r="G13" s="210">
        <v>0</v>
      </c>
      <c r="H13" s="89">
        <f t="shared" si="6"/>
        <v>26.4</v>
      </c>
      <c r="I13" s="210">
        <v>26.4</v>
      </c>
      <c r="J13" s="210">
        <v>0</v>
      </c>
      <c r="K13" s="210">
        <v>0</v>
      </c>
      <c r="L13" s="210">
        <v>0</v>
      </c>
      <c r="M13" s="112">
        <f t="shared" si="1"/>
        <v>44</v>
      </c>
      <c r="N13" s="112">
        <f t="shared" si="2"/>
        <v>44</v>
      </c>
      <c r="O13" s="112" t="str">
        <f t="shared" si="2"/>
        <v>-</v>
      </c>
      <c r="P13" s="112" t="str">
        <f t="shared" si="2"/>
        <v>-</v>
      </c>
      <c r="Q13" s="113"/>
    </row>
    <row r="14" spans="1:17" s="343" customFormat="1" ht="45" hidden="1" outlineLevel="3" x14ac:dyDescent="0.25">
      <c r="A14" s="151"/>
      <c r="B14" s="115" t="s">
        <v>105</v>
      </c>
      <c r="C14" s="89">
        <f t="shared" si="5"/>
        <v>10</v>
      </c>
      <c r="D14" s="210">
        <v>10</v>
      </c>
      <c r="E14" s="210">
        <v>0</v>
      </c>
      <c r="F14" s="210">
        <v>0</v>
      </c>
      <c r="G14" s="210">
        <v>0</v>
      </c>
      <c r="H14" s="89">
        <f t="shared" si="6"/>
        <v>10</v>
      </c>
      <c r="I14" s="210">
        <v>10</v>
      </c>
      <c r="J14" s="210">
        <v>0</v>
      </c>
      <c r="K14" s="210">
        <v>0</v>
      </c>
      <c r="L14" s="210">
        <v>0</v>
      </c>
      <c r="M14" s="112">
        <f t="shared" si="1"/>
        <v>100</v>
      </c>
      <c r="N14" s="112">
        <f t="shared" si="2"/>
        <v>100</v>
      </c>
      <c r="O14" s="112" t="str">
        <f t="shared" si="2"/>
        <v>-</v>
      </c>
      <c r="P14" s="112" t="str">
        <f t="shared" si="2"/>
        <v>-</v>
      </c>
      <c r="Q14" s="113"/>
    </row>
    <row r="15" spans="1:17" s="344" customFormat="1" ht="72" hidden="1" customHeight="1" outlineLevel="1" x14ac:dyDescent="0.25">
      <c r="A15" s="206">
        <v>2</v>
      </c>
      <c r="B15" s="1" t="s">
        <v>72</v>
      </c>
      <c r="C15" s="2">
        <f>SUM(D15:G15)</f>
        <v>6207.3</v>
      </c>
      <c r="D15" s="2">
        <f>D16+D19+D25+D26+D24</f>
        <v>6207.3</v>
      </c>
      <c r="E15" s="2">
        <f>E16+E19+E25+E26</f>
        <v>0</v>
      </c>
      <c r="F15" s="2">
        <f>F16+F19+F25+F26</f>
        <v>0</v>
      </c>
      <c r="G15" s="186">
        <f>G16+G19</f>
        <v>0</v>
      </c>
      <c r="H15" s="2">
        <f>SUM(I15:L15)</f>
        <v>2159.1</v>
      </c>
      <c r="I15" s="2">
        <f>I16+I19+I25+I26</f>
        <v>2159.1</v>
      </c>
      <c r="J15" s="2">
        <f>J16+J19+J25+J26</f>
        <v>0</v>
      </c>
      <c r="K15" s="2">
        <f>K16+K19+K25+K26</f>
        <v>0</v>
      </c>
      <c r="L15" s="2">
        <f>L16+L19+L25+L26</f>
        <v>0</v>
      </c>
      <c r="M15" s="2">
        <f t="shared" si="1"/>
        <v>34.783239089459187</v>
      </c>
      <c r="N15" s="2">
        <f t="shared" ref="N15:P16" si="8">IFERROR(I15/D15*100,"-")</f>
        <v>34.783239089459187</v>
      </c>
      <c r="O15" s="2" t="str">
        <f t="shared" si="8"/>
        <v>-</v>
      </c>
      <c r="P15" s="2" t="str">
        <f t="shared" si="8"/>
        <v>-</v>
      </c>
      <c r="Q15" s="116"/>
    </row>
    <row r="16" spans="1:17" s="346" customFormat="1" ht="38.25" hidden="1" outlineLevel="2" collapsed="1" x14ac:dyDescent="0.25">
      <c r="A16" s="202"/>
      <c r="B16" s="85" t="s">
        <v>554</v>
      </c>
      <c r="C16" s="84">
        <f t="shared" ref="C16:C34" si="9">SUM(D16:G16)</f>
        <v>30</v>
      </c>
      <c r="D16" s="203">
        <f>SUM(D17:D18)</f>
        <v>30</v>
      </c>
      <c r="E16" s="203">
        <f t="shared" ref="E16:F16" si="10">SUM(E17:E18)</f>
        <v>0</v>
      </c>
      <c r="F16" s="203">
        <f t="shared" si="10"/>
        <v>0</v>
      </c>
      <c r="G16" s="203">
        <f>SUM(G17:G17)</f>
        <v>0</v>
      </c>
      <c r="H16" s="203">
        <f t="shared" ref="H16:H34" si="11">SUM(I16:L16)</f>
        <v>13.4</v>
      </c>
      <c r="I16" s="203">
        <f>SUM(I17:I18)</f>
        <v>13.4</v>
      </c>
      <c r="J16" s="203">
        <f t="shared" ref="J16:K16" si="12">SUM(J17:J18)</f>
        <v>0</v>
      </c>
      <c r="K16" s="203">
        <f t="shared" si="12"/>
        <v>0</v>
      </c>
      <c r="L16" s="203">
        <f>SUM(L17:L17)</f>
        <v>0</v>
      </c>
      <c r="M16" s="108">
        <f t="shared" si="1"/>
        <v>44.666666666666664</v>
      </c>
      <c r="N16" s="108">
        <f t="shared" si="8"/>
        <v>44.666666666666664</v>
      </c>
      <c r="O16" s="108" t="str">
        <f t="shared" si="8"/>
        <v>-</v>
      </c>
      <c r="P16" s="108" t="str">
        <f t="shared" si="8"/>
        <v>-</v>
      </c>
      <c r="Q16" s="85"/>
    </row>
    <row r="17" spans="1:17" s="348" customFormat="1" ht="38.25" hidden="1" outlineLevel="3" x14ac:dyDescent="0.25">
      <c r="A17" s="204"/>
      <c r="B17" s="126" t="s">
        <v>101</v>
      </c>
      <c r="C17" s="89">
        <f t="shared" si="9"/>
        <v>16.600000000000001</v>
      </c>
      <c r="D17" s="205">
        <v>16.600000000000001</v>
      </c>
      <c r="E17" s="205">
        <v>0</v>
      </c>
      <c r="F17" s="205">
        <v>0</v>
      </c>
      <c r="G17" s="205">
        <v>0</v>
      </c>
      <c r="H17" s="89">
        <f t="shared" si="11"/>
        <v>0</v>
      </c>
      <c r="I17" s="205">
        <v>0</v>
      </c>
      <c r="J17" s="205">
        <v>0</v>
      </c>
      <c r="K17" s="205">
        <v>0</v>
      </c>
      <c r="L17" s="205">
        <v>0</v>
      </c>
      <c r="M17" s="112">
        <f t="shared" ref="M17" si="13">IFERROR(H17/C17*100,"-")</f>
        <v>0</v>
      </c>
      <c r="N17" s="112">
        <f t="shared" ref="N17" si="14">IFERROR(I17/D17*100,"-")</f>
        <v>0</v>
      </c>
      <c r="O17" s="112" t="str">
        <f t="shared" ref="O17" si="15">IFERROR(J17/E17*100,"-")</f>
        <v>-</v>
      </c>
      <c r="P17" s="112" t="str">
        <f t="shared" ref="P17" si="16">IFERROR(K17/F17*100,"-")</f>
        <v>-</v>
      </c>
      <c r="Q17" s="126"/>
    </row>
    <row r="18" spans="1:17" s="348" customFormat="1" ht="25.5" hidden="1" outlineLevel="3" x14ac:dyDescent="0.25">
      <c r="A18" s="204"/>
      <c r="B18" s="126" t="s">
        <v>700</v>
      </c>
      <c r="C18" s="89">
        <f t="shared" si="9"/>
        <v>13.4</v>
      </c>
      <c r="D18" s="205">
        <v>13.4</v>
      </c>
      <c r="E18" s="205">
        <v>0</v>
      </c>
      <c r="F18" s="205">
        <v>0</v>
      </c>
      <c r="G18" s="205"/>
      <c r="H18" s="89">
        <f t="shared" si="11"/>
        <v>13.4</v>
      </c>
      <c r="I18" s="205">
        <v>13.4</v>
      </c>
      <c r="J18" s="205">
        <v>0</v>
      </c>
      <c r="K18" s="205">
        <v>0</v>
      </c>
      <c r="L18" s="205"/>
      <c r="M18" s="112">
        <f t="shared" ref="M18" si="17">IFERROR(H18/C18*100,"-")</f>
        <v>100</v>
      </c>
      <c r="N18" s="112">
        <f t="shared" ref="N18" si="18">IFERROR(I18/D18*100,"-")</f>
        <v>100</v>
      </c>
      <c r="O18" s="112" t="str">
        <f t="shared" ref="O18" si="19">IFERROR(J18/E18*100,"-")</f>
        <v>-</v>
      </c>
      <c r="P18" s="112" t="str">
        <f t="shared" ref="P18" si="20">IFERROR(K18/F18*100,"-")</f>
        <v>-</v>
      </c>
      <c r="Q18" s="126"/>
    </row>
    <row r="19" spans="1:17" s="346" customFormat="1" ht="22.5" hidden="1" customHeight="1" outlineLevel="2" collapsed="1" x14ac:dyDescent="0.25">
      <c r="A19" s="202"/>
      <c r="B19" s="85" t="s">
        <v>579</v>
      </c>
      <c r="C19" s="84">
        <f t="shared" si="9"/>
        <v>4751.3</v>
      </c>
      <c r="D19" s="84">
        <f>SUM(D20:D23)</f>
        <v>4751.3</v>
      </c>
      <c r="E19" s="84">
        <f t="shared" ref="E19:F19" si="21">SUM(E20:E23)</f>
        <v>0</v>
      </c>
      <c r="F19" s="84">
        <f t="shared" si="21"/>
        <v>0</v>
      </c>
      <c r="G19" s="84">
        <f>SUM(G20:G22)</f>
        <v>0</v>
      </c>
      <c r="H19" s="84">
        <f>SUM(I19:L19)</f>
        <v>1704.5</v>
      </c>
      <c r="I19" s="203">
        <f>SUM(I20:I23)</f>
        <v>1704.5</v>
      </c>
      <c r="J19" s="203">
        <f>SUM(J20:J22)</f>
        <v>0</v>
      </c>
      <c r="K19" s="203">
        <f>SUM(K20:K22)</f>
        <v>0</v>
      </c>
      <c r="L19" s="203">
        <f>SUM(L20:L22)</f>
        <v>0</v>
      </c>
      <c r="M19" s="108">
        <f>IFERROR(H19/C19*100,"-")</f>
        <v>35.874392271588832</v>
      </c>
      <c r="N19" s="108">
        <f>IFERROR(I19/D19*100,"-")</f>
        <v>35.874392271588832</v>
      </c>
      <c r="O19" s="108" t="str">
        <f>IFERROR(J19/E19*100,"-")</f>
        <v>-</v>
      </c>
      <c r="P19" s="108" t="str">
        <f>IFERROR(K19/F19*100,"-")</f>
        <v>-</v>
      </c>
      <c r="Q19" s="85"/>
    </row>
    <row r="20" spans="1:17" s="348" customFormat="1" ht="18" hidden="1" customHeight="1" outlineLevel="3" x14ac:dyDescent="0.25">
      <c r="A20" s="204"/>
      <c r="B20" s="16" t="s">
        <v>557</v>
      </c>
      <c r="C20" s="89">
        <f t="shared" si="9"/>
        <v>1076</v>
      </c>
      <c r="D20" s="205">
        <v>1076</v>
      </c>
      <c r="E20" s="205">
        <v>0</v>
      </c>
      <c r="F20" s="205">
        <v>0</v>
      </c>
      <c r="G20" s="205">
        <v>0</v>
      </c>
      <c r="H20" s="89">
        <f t="shared" si="11"/>
        <v>604.1</v>
      </c>
      <c r="I20" s="205">
        <v>604.1</v>
      </c>
      <c r="J20" s="205">
        <v>0</v>
      </c>
      <c r="K20" s="205">
        <v>0</v>
      </c>
      <c r="L20" s="205">
        <v>0</v>
      </c>
      <c r="M20" s="111">
        <f>IFERROR(H20/C20*100,"-")</f>
        <v>56.143122676579928</v>
      </c>
      <c r="N20" s="111">
        <f>IFERROR(I20/D20*100,"-")</f>
        <v>56.143122676579928</v>
      </c>
      <c r="O20" s="111" t="str">
        <f t="shared" ref="O20:P20" si="22">IFERROR(J20/E20*100,"-")</f>
        <v>-</v>
      </c>
      <c r="P20" s="111" t="str">
        <f t="shared" si="22"/>
        <v>-</v>
      </c>
      <c r="Q20" s="90" t="s">
        <v>562</v>
      </c>
    </row>
    <row r="21" spans="1:17" s="348" customFormat="1" ht="29.25" hidden="1" customHeight="1" outlineLevel="3" x14ac:dyDescent="0.25">
      <c r="A21" s="204"/>
      <c r="B21" s="16" t="s">
        <v>580</v>
      </c>
      <c r="C21" s="89">
        <f t="shared" si="9"/>
        <v>231</v>
      </c>
      <c r="D21" s="205">
        <v>231</v>
      </c>
      <c r="E21" s="205">
        <v>0</v>
      </c>
      <c r="F21" s="205">
        <v>0</v>
      </c>
      <c r="G21" s="205">
        <v>0</v>
      </c>
      <c r="H21" s="89">
        <f t="shared" si="11"/>
        <v>174.1</v>
      </c>
      <c r="I21" s="205">
        <v>174.1</v>
      </c>
      <c r="J21" s="205">
        <v>0</v>
      </c>
      <c r="K21" s="205">
        <v>0</v>
      </c>
      <c r="L21" s="205">
        <v>0</v>
      </c>
      <c r="M21" s="111">
        <f t="shared" ref="M21:M22" si="23">IFERROR(H21/C21*100,"-")</f>
        <v>75.367965367965368</v>
      </c>
      <c r="N21" s="111">
        <f t="shared" ref="N21:N22" si="24">IFERROR(I21/D21*100,"-")</f>
        <v>75.367965367965368</v>
      </c>
      <c r="O21" s="111" t="str">
        <f t="shared" ref="O21:O22" si="25">IFERROR(J21/E21*100,"-")</f>
        <v>-</v>
      </c>
      <c r="P21" s="111" t="str">
        <f t="shared" ref="P21:P22" si="26">IFERROR(K21/F21*100,"-")</f>
        <v>-</v>
      </c>
      <c r="Q21" s="126"/>
    </row>
    <row r="22" spans="1:17" s="348" customFormat="1" ht="31.5" hidden="1" customHeight="1" outlineLevel="3" x14ac:dyDescent="0.25">
      <c r="A22" s="204"/>
      <c r="B22" s="16" t="s">
        <v>558</v>
      </c>
      <c r="C22" s="89">
        <f t="shared" si="9"/>
        <v>3059.3</v>
      </c>
      <c r="D22" s="205">
        <v>3059.3</v>
      </c>
      <c r="E22" s="205">
        <v>0</v>
      </c>
      <c r="F22" s="205">
        <v>0</v>
      </c>
      <c r="G22" s="205">
        <v>0</v>
      </c>
      <c r="H22" s="89">
        <f t="shared" si="11"/>
        <v>578.20000000000005</v>
      </c>
      <c r="I22" s="205">
        <v>578.20000000000005</v>
      </c>
      <c r="J22" s="205">
        <v>0</v>
      </c>
      <c r="K22" s="205">
        <v>0</v>
      </c>
      <c r="L22" s="205">
        <v>0</v>
      </c>
      <c r="M22" s="111">
        <f t="shared" si="23"/>
        <v>18.899748308436571</v>
      </c>
      <c r="N22" s="111">
        <f t="shared" si="24"/>
        <v>18.899748308436571</v>
      </c>
      <c r="O22" s="111" t="str">
        <f t="shared" si="25"/>
        <v>-</v>
      </c>
      <c r="P22" s="111" t="str">
        <f t="shared" si="26"/>
        <v>-</v>
      </c>
      <c r="Q22" s="126"/>
    </row>
    <row r="23" spans="1:17" s="348" customFormat="1" ht="40.5" hidden="1" customHeight="1" outlineLevel="3" x14ac:dyDescent="0.25">
      <c r="A23" s="204"/>
      <c r="B23" s="16" t="s">
        <v>620</v>
      </c>
      <c r="C23" s="89">
        <f t="shared" ref="C23:C24" si="27">SUM(D23:G23)</f>
        <v>385</v>
      </c>
      <c r="D23" s="205">
        <v>385</v>
      </c>
      <c r="E23" s="205">
        <v>0</v>
      </c>
      <c r="F23" s="205">
        <v>0</v>
      </c>
      <c r="G23" s="205">
        <v>0</v>
      </c>
      <c r="H23" s="89">
        <f t="shared" ref="H23:H24" si="28">SUM(I23:L23)</f>
        <v>348.1</v>
      </c>
      <c r="I23" s="205">
        <v>348.1</v>
      </c>
      <c r="J23" s="205">
        <v>0</v>
      </c>
      <c r="K23" s="205">
        <v>0</v>
      </c>
      <c r="L23" s="205">
        <v>0</v>
      </c>
      <c r="M23" s="111">
        <f t="shared" ref="M23:M24" si="29">IFERROR(H23/C23*100,"-")</f>
        <v>90.415584415584433</v>
      </c>
      <c r="N23" s="111">
        <f t="shared" ref="N23:N24" si="30">IFERROR(I23/D23*100,"-")</f>
        <v>90.415584415584433</v>
      </c>
      <c r="O23" s="111" t="str">
        <f t="shared" ref="O23:O24" si="31">IFERROR(J23/E23*100,"-")</f>
        <v>-</v>
      </c>
      <c r="P23" s="111" t="str">
        <f t="shared" ref="P23:P24" si="32">IFERROR(K23/F23*100,"-")</f>
        <v>-</v>
      </c>
      <c r="Q23" s="126"/>
    </row>
    <row r="24" spans="1:17" s="348" customFormat="1" ht="40.5" hidden="1" customHeight="1" outlineLevel="3" x14ac:dyDescent="0.25">
      <c r="A24" s="204"/>
      <c r="B24" s="16" t="s">
        <v>896</v>
      </c>
      <c r="C24" s="89">
        <f t="shared" si="27"/>
        <v>500</v>
      </c>
      <c r="D24" s="205">
        <v>500</v>
      </c>
      <c r="E24" s="205"/>
      <c r="F24" s="205"/>
      <c r="G24" s="205"/>
      <c r="H24" s="89">
        <f t="shared" si="28"/>
        <v>285.60000000000002</v>
      </c>
      <c r="I24" s="205">
        <v>285.60000000000002</v>
      </c>
      <c r="J24" s="205"/>
      <c r="K24" s="205"/>
      <c r="L24" s="205"/>
      <c r="M24" s="111">
        <f t="shared" si="29"/>
        <v>57.120000000000005</v>
      </c>
      <c r="N24" s="111">
        <f t="shared" si="30"/>
        <v>57.120000000000005</v>
      </c>
      <c r="O24" s="111" t="str">
        <f t="shared" si="31"/>
        <v>-</v>
      </c>
      <c r="P24" s="111" t="str">
        <f t="shared" si="32"/>
        <v>-</v>
      </c>
      <c r="Q24" s="126"/>
    </row>
    <row r="25" spans="1:17" s="346" customFormat="1" ht="75.75" hidden="1" customHeight="1" outlineLevel="2" x14ac:dyDescent="0.25">
      <c r="A25" s="202"/>
      <c r="B25" s="85" t="s">
        <v>581</v>
      </c>
      <c r="C25" s="84">
        <f t="shared" ref="C25" si="33">SUM(D25:G25)</f>
        <v>903</v>
      </c>
      <c r="D25" s="84">
        <v>903</v>
      </c>
      <c r="E25" s="84">
        <v>0</v>
      </c>
      <c r="F25" s="84">
        <v>0</v>
      </c>
      <c r="G25" s="84">
        <v>0</v>
      </c>
      <c r="H25" s="84">
        <f t="shared" ref="H25" si="34">SUM(I25:L25)</f>
        <v>426.1</v>
      </c>
      <c r="I25" s="203">
        <v>426.1</v>
      </c>
      <c r="J25" s="203">
        <v>0</v>
      </c>
      <c r="K25" s="203">
        <v>0</v>
      </c>
      <c r="L25" s="203">
        <v>0</v>
      </c>
      <c r="M25" s="108">
        <f t="shared" ref="M25" si="35">IFERROR(H25/C25*100,"-")</f>
        <v>47.187153931339978</v>
      </c>
      <c r="N25" s="108">
        <f t="shared" ref="N25" si="36">IFERROR(I25/D25*100,"-")</f>
        <v>47.187153931339978</v>
      </c>
      <c r="O25" s="108" t="str">
        <f t="shared" ref="O25" si="37">IFERROR(J25/E25*100,"-")</f>
        <v>-</v>
      </c>
      <c r="P25" s="108" t="str">
        <f t="shared" ref="P25" si="38">IFERROR(K25/F25*100,"-")</f>
        <v>-</v>
      </c>
      <c r="Q25" s="85" t="s">
        <v>562</v>
      </c>
    </row>
    <row r="26" spans="1:17" s="346" customFormat="1" ht="33" hidden="1" customHeight="1" outlineLevel="2" x14ac:dyDescent="0.25">
      <c r="A26" s="202"/>
      <c r="B26" s="85" t="s">
        <v>49</v>
      </c>
      <c r="C26" s="84">
        <f t="shared" ref="C26" si="39">SUM(D26:G26)</f>
        <v>23</v>
      </c>
      <c r="D26" s="84">
        <v>23</v>
      </c>
      <c r="E26" s="84">
        <v>0</v>
      </c>
      <c r="F26" s="84">
        <v>0</v>
      </c>
      <c r="G26" s="84">
        <v>0</v>
      </c>
      <c r="H26" s="84">
        <f t="shared" ref="H26" si="40">SUM(I26:L26)</f>
        <v>15.1</v>
      </c>
      <c r="I26" s="203">
        <v>15.1</v>
      </c>
      <c r="J26" s="203">
        <v>0</v>
      </c>
      <c r="K26" s="203">
        <v>0</v>
      </c>
      <c r="L26" s="203">
        <v>0</v>
      </c>
      <c r="M26" s="108">
        <f t="shared" ref="M26" si="41">IFERROR(H26/C26*100,"-")</f>
        <v>65.65217391304347</v>
      </c>
      <c r="N26" s="108">
        <f t="shared" ref="N26" si="42">IFERROR(I26/D26*100,"-")</f>
        <v>65.65217391304347</v>
      </c>
      <c r="O26" s="108" t="str">
        <f t="shared" ref="O26" si="43">IFERROR(J26/E26*100,"-")</f>
        <v>-</v>
      </c>
      <c r="P26" s="108" t="str">
        <f t="shared" ref="P26" si="44">IFERROR(K26/F26*100,"-")</f>
        <v>-</v>
      </c>
      <c r="Q26" s="85" t="s">
        <v>562</v>
      </c>
    </row>
    <row r="27" spans="1:17" s="353" customFormat="1" ht="42.75" hidden="1" customHeight="1" outlineLevel="1" x14ac:dyDescent="0.25">
      <c r="A27" s="120">
        <v>3</v>
      </c>
      <c r="B27" s="1" t="s">
        <v>73</v>
      </c>
      <c r="C27" s="2">
        <f t="shared" si="9"/>
        <v>82</v>
      </c>
      <c r="D27" s="2">
        <f>D28</f>
        <v>82</v>
      </c>
      <c r="E27" s="2">
        <f>E28</f>
        <v>0</v>
      </c>
      <c r="F27" s="2">
        <f>F28</f>
        <v>0</v>
      </c>
      <c r="G27" s="2">
        <f>G28</f>
        <v>0</v>
      </c>
      <c r="H27" s="2">
        <f>SUM(I27:L27)</f>
        <v>44.9</v>
      </c>
      <c r="I27" s="2">
        <f>I28</f>
        <v>44.9</v>
      </c>
      <c r="J27" s="2">
        <f>J28</f>
        <v>0</v>
      </c>
      <c r="K27" s="2">
        <f>K28</f>
        <v>0</v>
      </c>
      <c r="L27" s="2">
        <f>L28</f>
        <v>0</v>
      </c>
      <c r="M27" s="2">
        <f t="shared" ref="M27:P64" si="45">IFERROR(H27/C27*100,"-")</f>
        <v>54.756097560975604</v>
      </c>
      <c r="N27" s="2">
        <f t="shared" si="45"/>
        <v>54.756097560975604</v>
      </c>
      <c r="O27" s="2" t="str">
        <f t="shared" si="45"/>
        <v>-</v>
      </c>
      <c r="P27" s="2" t="str">
        <f t="shared" si="45"/>
        <v>-</v>
      </c>
      <c r="Q27" s="352"/>
    </row>
    <row r="28" spans="1:17" s="346" customFormat="1" ht="84.75" hidden="1" customHeight="1" outlineLevel="2" x14ac:dyDescent="0.25">
      <c r="A28" s="124"/>
      <c r="B28" s="85" t="s">
        <v>74</v>
      </c>
      <c r="C28" s="84">
        <f>SUM(D28:F28)</f>
        <v>82</v>
      </c>
      <c r="D28" s="84">
        <f>D29+D30</f>
        <v>82</v>
      </c>
      <c r="E28" s="84">
        <f>E29+E30</f>
        <v>0</v>
      </c>
      <c r="F28" s="84">
        <f>F29+F30</f>
        <v>0</v>
      </c>
      <c r="G28" s="84">
        <f>G29+G30</f>
        <v>0</v>
      </c>
      <c r="H28" s="84">
        <f>SUM(I28:L28)</f>
        <v>44.9</v>
      </c>
      <c r="I28" s="84">
        <f>I29+I30</f>
        <v>44.9</v>
      </c>
      <c r="J28" s="84">
        <f>J29+J30</f>
        <v>0</v>
      </c>
      <c r="K28" s="84">
        <f>K29+K30</f>
        <v>0</v>
      </c>
      <c r="L28" s="84">
        <f>L29+L30</f>
        <v>0</v>
      </c>
      <c r="M28" s="108">
        <f t="shared" si="45"/>
        <v>54.756097560975604</v>
      </c>
      <c r="N28" s="108">
        <f t="shared" si="45"/>
        <v>54.756097560975604</v>
      </c>
      <c r="O28" s="108" t="str">
        <f t="shared" si="45"/>
        <v>-</v>
      </c>
      <c r="P28" s="108" t="str">
        <f t="shared" si="45"/>
        <v>-</v>
      </c>
      <c r="Q28" s="345"/>
    </row>
    <row r="29" spans="1:17" s="348" customFormat="1" ht="38.25" hidden="1" outlineLevel="3" x14ac:dyDescent="0.25">
      <c r="A29" s="125"/>
      <c r="B29" s="126" t="s">
        <v>36</v>
      </c>
      <c r="C29" s="89">
        <f t="shared" si="9"/>
        <v>57</v>
      </c>
      <c r="D29" s="89">
        <v>57</v>
      </c>
      <c r="E29" s="89">
        <v>0</v>
      </c>
      <c r="F29" s="89">
        <v>0</v>
      </c>
      <c r="G29" s="89">
        <v>0</v>
      </c>
      <c r="H29" s="89">
        <f t="shared" si="11"/>
        <v>21</v>
      </c>
      <c r="I29" s="89">
        <v>21</v>
      </c>
      <c r="J29" s="89">
        <v>0</v>
      </c>
      <c r="K29" s="89">
        <v>0</v>
      </c>
      <c r="L29" s="89">
        <v>0</v>
      </c>
      <c r="M29" s="112">
        <f t="shared" si="45"/>
        <v>36.84210526315789</v>
      </c>
      <c r="N29" s="112">
        <f t="shared" si="45"/>
        <v>36.84210526315789</v>
      </c>
      <c r="O29" s="112" t="str">
        <f t="shared" si="45"/>
        <v>-</v>
      </c>
      <c r="P29" s="112" t="str">
        <f t="shared" si="45"/>
        <v>-</v>
      </c>
      <c r="Q29" s="347" t="s">
        <v>589</v>
      </c>
    </row>
    <row r="30" spans="1:17" s="343" customFormat="1" ht="45" hidden="1" outlineLevel="3" x14ac:dyDescent="0.25">
      <c r="A30" s="125"/>
      <c r="B30" s="87" t="s">
        <v>100</v>
      </c>
      <c r="C30" s="89">
        <f t="shared" si="9"/>
        <v>25</v>
      </c>
      <c r="D30" s="89">
        <v>25</v>
      </c>
      <c r="E30" s="89">
        <v>0</v>
      </c>
      <c r="F30" s="89">
        <v>0</v>
      </c>
      <c r="G30" s="89">
        <v>0</v>
      </c>
      <c r="H30" s="89">
        <f t="shared" si="11"/>
        <v>23.9</v>
      </c>
      <c r="I30" s="89">
        <v>23.9</v>
      </c>
      <c r="J30" s="89">
        <v>0</v>
      </c>
      <c r="K30" s="89">
        <v>0</v>
      </c>
      <c r="L30" s="89">
        <v>0</v>
      </c>
      <c r="M30" s="112">
        <f t="shared" si="45"/>
        <v>95.6</v>
      </c>
      <c r="N30" s="112">
        <f t="shared" si="45"/>
        <v>95.6</v>
      </c>
      <c r="O30" s="112" t="str">
        <f t="shared" si="45"/>
        <v>-</v>
      </c>
      <c r="P30" s="112" t="str">
        <f t="shared" si="45"/>
        <v>-</v>
      </c>
      <c r="Q30" s="342" t="s">
        <v>590</v>
      </c>
    </row>
    <row r="31" spans="1:17" s="332" customFormat="1" ht="32.25" customHeight="1" x14ac:dyDescent="0.25">
      <c r="A31" s="355"/>
      <c r="B31" s="356" t="s">
        <v>75</v>
      </c>
      <c r="C31" s="329">
        <f t="shared" ref="C31:L31" si="46">C32+C38+C47</f>
        <v>7655.6</v>
      </c>
      <c r="D31" s="329">
        <f t="shared" si="46"/>
        <v>7655.6</v>
      </c>
      <c r="E31" s="329">
        <f t="shared" si="46"/>
        <v>0</v>
      </c>
      <c r="F31" s="329">
        <f t="shared" si="46"/>
        <v>0</v>
      </c>
      <c r="G31" s="329">
        <f t="shared" si="46"/>
        <v>0</v>
      </c>
      <c r="H31" s="329">
        <f t="shared" si="46"/>
        <v>1675.2</v>
      </c>
      <c r="I31" s="329">
        <f t="shared" si="46"/>
        <v>1675.2</v>
      </c>
      <c r="J31" s="329">
        <f t="shared" si="46"/>
        <v>0</v>
      </c>
      <c r="K31" s="329">
        <f t="shared" si="46"/>
        <v>0</v>
      </c>
      <c r="L31" s="329">
        <f t="shared" si="46"/>
        <v>0</v>
      </c>
      <c r="M31" s="330">
        <f t="shared" si="45"/>
        <v>21.882021004232197</v>
      </c>
      <c r="N31" s="330">
        <f t="shared" si="45"/>
        <v>21.882021004232197</v>
      </c>
      <c r="O31" s="330" t="str">
        <f t="shared" si="45"/>
        <v>-</v>
      </c>
      <c r="P31" s="330" t="str">
        <f t="shared" si="45"/>
        <v>-</v>
      </c>
      <c r="Q31" s="331"/>
    </row>
    <row r="32" spans="1:17" s="335" customFormat="1" ht="87" customHeight="1" outlineLevel="1" x14ac:dyDescent="0.25">
      <c r="A32" s="120">
        <v>4</v>
      </c>
      <c r="B32" s="1" t="s">
        <v>76</v>
      </c>
      <c r="C32" s="2">
        <f>SUM(D32:G32)</f>
        <v>120</v>
      </c>
      <c r="D32" s="2">
        <f>SUM(D33:D34)</f>
        <v>120</v>
      </c>
      <c r="E32" s="2">
        <f>SUM(E33:E34)</f>
        <v>0</v>
      </c>
      <c r="F32" s="2">
        <f>SUM(F33:F34)</f>
        <v>0</v>
      </c>
      <c r="G32" s="2">
        <f>SUM(G33:G34)</f>
        <v>0</v>
      </c>
      <c r="H32" s="2">
        <f t="shared" si="11"/>
        <v>48.8</v>
      </c>
      <c r="I32" s="2">
        <f>SUM(I33:I34)</f>
        <v>48.8</v>
      </c>
      <c r="J32" s="2">
        <f>SUM(J33:J34)</f>
        <v>0</v>
      </c>
      <c r="K32" s="2">
        <f>SUM(K33:K34)</f>
        <v>0</v>
      </c>
      <c r="L32" s="2">
        <f>SUM(L33:L34)</f>
        <v>0</v>
      </c>
      <c r="M32" s="2">
        <f t="shared" si="45"/>
        <v>40.666666666666664</v>
      </c>
      <c r="N32" s="2">
        <f t="shared" si="45"/>
        <v>40.666666666666664</v>
      </c>
      <c r="O32" s="2" t="str">
        <f t="shared" si="45"/>
        <v>-</v>
      </c>
      <c r="P32" s="2" t="str">
        <f t="shared" si="45"/>
        <v>-</v>
      </c>
      <c r="Q32" s="116"/>
    </row>
    <row r="33" spans="1:33" s="339" customFormat="1" ht="38.25" customHeight="1" outlineLevel="3" x14ac:dyDescent="0.25">
      <c r="A33" s="117"/>
      <c r="B33" s="118" t="s">
        <v>549</v>
      </c>
      <c r="C33" s="84">
        <f t="shared" si="9"/>
        <v>40</v>
      </c>
      <c r="D33" s="84">
        <v>40</v>
      </c>
      <c r="E33" s="84">
        <v>0</v>
      </c>
      <c r="F33" s="84">
        <v>0</v>
      </c>
      <c r="G33" s="84">
        <v>0</v>
      </c>
      <c r="H33" s="84">
        <f t="shared" si="11"/>
        <v>3.3</v>
      </c>
      <c r="I33" s="84">
        <v>3.3</v>
      </c>
      <c r="J33" s="84">
        <v>0</v>
      </c>
      <c r="K33" s="84">
        <v>0</v>
      </c>
      <c r="L33" s="84">
        <v>0</v>
      </c>
      <c r="M33" s="108">
        <f t="shared" si="45"/>
        <v>8.2499999999999982</v>
      </c>
      <c r="N33" s="108">
        <f t="shared" si="45"/>
        <v>8.2499999999999982</v>
      </c>
      <c r="O33" s="108" t="str">
        <f t="shared" si="45"/>
        <v>-</v>
      </c>
      <c r="P33" s="108" t="str">
        <f t="shared" si="45"/>
        <v>-</v>
      </c>
      <c r="Q33" s="107" t="s">
        <v>898</v>
      </c>
    </row>
    <row r="34" spans="1:33" s="339" customFormat="1" ht="30" customHeight="1" outlineLevel="3" x14ac:dyDescent="0.25">
      <c r="A34" s="119"/>
      <c r="B34" s="100" t="s">
        <v>550</v>
      </c>
      <c r="C34" s="84">
        <f t="shared" si="9"/>
        <v>80</v>
      </c>
      <c r="D34" s="84">
        <f>SUM(D35:D37)</f>
        <v>80</v>
      </c>
      <c r="E34" s="84">
        <f t="shared" ref="E34:F34" si="47">SUM(E35:E37)</f>
        <v>0</v>
      </c>
      <c r="F34" s="84">
        <f t="shared" si="47"/>
        <v>0</v>
      </c>
      <c r="G34" s="84">
        <v>0</v>
      </c>
      <c r="H34" s="84">
        <f t="shared" si="11"/>
        <v>45.5</v>
      </c>
      <c r="I34" s="84">
        <f>SUM(I35:I37)</f>
        <v>45.5</v>
      </c>
      <c r="J34" s="84">
        <f t="shared" ref="J34:K34" si="48">SUM(J35:J37)</f>
        <v>0</v>
      </c>
      <c r="K34" s="84">
        <f t="shared" si="48"/>
        <v>0</v>
      </c>
      <c r="L34" s="84">
        <v>0</v>
      </c>
      <c r="M34" s="108">
        <f t="shared" si="45"/>
        <v>56.875</v>
      </c>
      <c r="N34" s="108">
        <f t="shared" si="45"/>
        <v>56.875</v>
      </c>
      <c r="O34" s="108" t="str">
        <f t="shared" si="45"/>
        <v>-</v>
      </c>
      <c r="P34" s="108" t="str">
        <f t="shared" si="45"/>
        <v>-</v>
      </c>
      <c r="Q34" s="107" t="s">
        <v>899</v>
      </c>
    </row>
    <row r="35" spans="1:33" s="343" customFormat="1" ht="45" customHeight="1" outlineLevel="4" x14ac:dyDescent="0.25">
      <c r="A35" s="109"/>
      <c r="B35" s="110" t="s">
        <v>625</v>
      </c>
      <c r="C35" s="89">
        <f t="shared" ref="C35:C37" si="49">SUM(D35:G35)</f>
        <v>10</v>
      </c>
      <c r="D35" s="89">
        <v>10</v>
      </c>
      <c r="E35" s="89">
        <v>0</v>
      </c>
      <c r="F35" s="89">
        <v>0</v>
      </c>
      <c r="G35" s="89">
        <v>0</v>
      </c>
      <c r="H35" s="89">
        <f t="shared" ref="H35:H37" si="50">SUM(I35:L35)</f>
        <v>10</v>
      </c>
      <c r="I35" s="89">
        <v>10</v>
      </c>
      <c r="J35" s="89">
        <v>0</v>
      </c>
      <c r="K35" s="89">
        <v>0</v>
      </c>
      <c r="L35" s="89">
        <v>0</v>
      </c>
      <c r="M35" s="111">
        <f t="shared" ref="M35:M37" si="51">IFERROR(H35/C35*100,"-")</f>
        <v>100</v>
      </c>
      <c r="N35" s="111">
        <f t="shared" ref="N35:N37" si="52">IFERROR(I35/D35*100,"-")</f>
        <v>100</v>
      </c>
      <c r="O35" s="112" t="str">
        <f t="shared" ref="O35:O37" si="53">IFERROR(J35/E35*100,"-")</f>
        <v>-</v>
      </c>
      <c r="P35" s="112" t="str">
        <f t="shared" ref="P35:P37" si="54">IFERROR(K35/F35*100,"-")</f>
        <v>-</v>
      </c>
      <c r="Q35" s="113"/>
    </row>
    <row r="36" spans="1:33" s="343" customFormat="1" ht="45" customHeight="1" outlineLevel="4" x14ac:dyDescent="0.25">
      <c r="A36" s="109"/>
      <c r="B36" s="110" t="s">
        <v>626</v>
      </c>
      <c r="C36" s="89">
        <f t="shared" si="49"/>
        <v>5</v>
      </c>
      <c r="D36" s="89">
        <v>5</v>
      </c>
      <c r="E36" s="89">
        <v>0</v>
      </c>
      <c r="F36" s="89">
        <v>0</v>
      </c>
      <c r="G36" s="89">
        <v>0</v>
      </c>
      <c r="H36" s="89">
        <f t="shared" si="50"/>
        <v>5</v>
      </c>
      <c r="I36" s="89">
        <v>5</v>
      </c>
      <c r="J36" s="89">
        <v>0</v>
      </c>
      <c r="K36" s="89">
        <v>0</v>
      </c>
      <c r="L36" s="89">
        <v>0</v>
      </c>
      <c r="M36" s="111">
        <f t="shared" si="51"/>
        <v>100</v>
      </c>
      <c r="N36" s="111">
        <f t="shared" si="52"/>
        <v>100</v>
      </c>
      <c r="O36" s="112" t="str">
        <f t="shared" si="53"/>
        <v>-</v>
      </c>
      <c r="P36" s="112" t="str">
        <f t="shared" si="54"/>
        <v>-</v>
      </c>
      <c r="Q36" s="113"/>
    </row>
    <row r="37" spans="1:33" s="343" customFormat="1" ht="30" customHeight="1" outlineLevel="4" x14ac:dyDescent="0.25">
      <c r="A37" s="109"/>
      <c r="B37" s="110" t="s">
        <v>103</v>
      </c>
      <c r="C37" s="89">
        <f t="shared" si="49"/>
        <v>65</v>
      </c>
      <c r="D37" s="89">
        <v>65</v>
      </c>
      <c r="E37" s="89">
        <v>0</v>
      </c>
      <c r="F37" s="89">
        <v>0</v>
      </c>
      <c r="G37" s="89">
        <v>0</v>
      </c>
      <c r="H37" s="89">
        <f t="shared" si="50"/>
        <v>30.5</v>
      </c>
      <c r="I37" s="89">
        <v>30.5</v>
      </c>
      <c r="J37" s="89">
        <v>0</v>
      </c>
      <c r="K37" s="89">
        <v>0</v>
      </c>
      <c r="L37" s="89">
        <v>0</v>
      </c>
      <c r="M37" s="111">
        <f t="shared" si="51"/>
        <v>46.92307692307692</v>
      </c>
      <c r="N37" s="111">
        <f t="shared" si="52"/>
        <v>46.92307692307692</v>
      </c>
      <c r="O37" s="112" t="str">
        <f t="shared" si="53"/>
        <v>-</v>
      </c>
      <c r="P37" s="112" t="str">
        <f t="shared" si="54"/>
        <v>-</v>
      </c>
      <c r="Q37" s="113"/>
    </row>
    <row r="38" spans="1:33" s="335" customFormat="1" ht="73.5" customHeight="1" outlineLevel="1" collapsed="1" x14ac:dyDescent="0.25">
      <c r="A38" s="7">
        <v>5</v>
      </c>
      <c r="B38" s="1" t="s">
        <v>77</v>
      </c>
      <c r="C38" s="2">
        <f t="shared" ref="C38:C50" si="55">SUM(D38:G38)</f>
        <v>7499.3</v>
      </c>
      <c r="D38" s="93">
        <f>D39+D40+D45</f>
        <v>7499.3</v>
      </c>
      <c r="E38" s="93">
        <f t="shared" ref="E38:F38" si="56">E39+E40+E45</f>
        <v>0</v>
      </c>
      <c r="F38" s="93">
        <f t="shared" si="56"/>
        <v>0</v>
      </c>
      <c r="G38" s="93">
        <f>G39+G40</f>
        <v>0</v>
      </c>
      <c r="H38" s="2">
        <f t="shared" ref="H38:H50" si="57">SUM(I38:L38)</f>
        <v>1626.4</v>
      </c>
      <c r="I38" s="93">
        <f>I39+I40+I45</f>
        <v>1626.4</v>
      </c>
      <c r="J38" s="93">
        <f>J39+J40</f>
        <v>0</v>
      </c>
      <c r="K38" s="93">
        <f>K39+K40</f>
        <v>0</v>
      </c>
      <c r="L38" s="93">
        <f>L39+L40</f>
        <v>0</v>
      </c>
      <c r="M38" s="2">
        <f t="shared" si="45"/>
        <v>21.687357486698762</v>
      </c>
      <c r="N38" s="2">
        <f t="shared" si="45"/>
        <v>21.687357486698762</v>
      </c>
      <c r="O38" s="2" t="str">
        <f t="shared" si="45"/>
        <v>-</v>
      </c>
      <c r="P38" s="2" t="str">
        <f t="shared" si="45"/>
        <v>-</v>
      </c>
      <c r="Q38" s="116"/>
    </row>
    <row r="39" spans="1:33" s="339" customFormat="1" ht="45" hidden="1" customHeight="1" outlineLevel="2" x14ac:dyDescent="0.25">
      <c r="A39" s="106"/>
      <c r="B39" s="107" t="s">
        <v>554</v>
      </c>
      <c r="C39" s="84">
        <f t="shared" si="55"/>
        <v>50</v>
      </c>
      <c r="D39" s="84">
        <v>50</v>
      </c>
      <c r="E39" s="84">
        <v>0</v>
      </c>
      <c r="F39" s="84">
        <v>0</v>
      </c>
      <c r="G39" s="84">
        <v>0</v>
      </c>
      <c r="H39" s="84">
        <f t="shared" si="57"/>
        <v>18</v>
      </c>
      <c r="I39" s="84">
        <v>18</v>
      </c>
      <c r="J39" s="84">
        <v>0</v>
      </c>
      <c r="K39" s="84">
        <v>0</v>
      </c>
      <c r="L39" s="84">
        <v>0</v>
      </c>
      <c r="M39" s="108">
        <f t="shared" si="45"/>
        <v>36</v>
      </c>
      <c r="N39" s="108">
        <f t="shared" si="45"/>
        <v>36</v>
      </c>
      <c r="O39" s="108" t="str">
        <f t="shared" si="45"/>
        <v>-</v>
      </c>
      <c r="P39" s="108" t="str">
        <f t="shared" si="45"/>
        <v>-</v>
      </c>
      <c r="Q39" s="107" t="s">
        <v>619</v>
      </c>
    </row>
    <row r="40" spans="1:33" s="339" customFormat="1" ht="30" hidden="1" customHeight="1" outlineLevel="2" x14ac:dyDescent="0.25">
      <c r="A40" s="106"/>
      <c r="B40" s="107" t="s">
        <v>579</v>
      </c>
      <c r="C40" s="84">
        <f>SUM(D40:G40)</f>
        <v>7367</v>
      </c>
      <c r="D40" s="84">
        <f>SUM(D41:D44)</f>
        <v>7367</v>
      </c>
      <c r="E40" s="84">
        <f t="shared" ref="E40:F40" si="58">SUM(E41:E44)</f>
        <v>0</v>
      </c>
      <c r="F40" s="84">
        <f t="shared" si="58"/>
        <v>0</v>
      </c>
      <c r="G40" s="84">
        <f>SUM(G41:G45)</f>
        <v>0</v>
      </c>
      <c r="H40" s="84">
        <f t="shared" si="57"/>
        <v>1580.8000000000002</v>
      </c>
      <c r="I40" s="84">
        <f>SUM(I41:I44)</f>
        <v>1580.8000000000002</v>
      </c>
      <c r="J40" s="84">
        <f t="shared" ref="J40:K40" si="59">SUM(J41:J44)</f>
        <v>0</v>
      </c>
      <c r="K40" s="84">
        <f t="shared" si="59"/>
        <v>0</v>
      </c>
      <c r="L40" s="84">
        <f>SUM(L41:L45)</f>
        <v>0</v>
      </c>
      <c r="M40" s="108">
        <f t="shared" si="45"/>
        <v>21.457852585855846</v>
      </c>
      <c r="N40" s="108">
        <f t="shared" si="45"/>
        <v>21.457852585855846</v>
      </c>
      <c r="O40" s="108" t="str">
        <f t="shared" si="45"/>
        <v>-</v>
      </c>
      <c r="P40" s="108" t="str">
        <f t="shared" si="45"/>
        <v>-</v>
      </c>
      <c r="Q40" s="107" t="s">
        <v>619</v>
      </c>
    </row>
    <row r="41" spans="1:33" s="343" customFormat="1" ht="15.75" hidden="1" customHeight="1" outlineLevel="3" x14ac:dyDescent="0.25">
      <c r="A41" s="109"/>
      <c r="B41" s="110" t="s">
        <v>618</v>
      </c>
      <c r="C41" s="89">
        <f t="shared" si="55"/>
        <v>799</v>
      </c>
      <c r="D41" s="89">
        <v>799</v>
      </c>
      <c r="E41" s="89">
        <v>0</v>
      </c>
      <c r="F41" s="89">
        <v>0</v>
      </c>
      <c r="G41" s="89">
        <v>0</v>
      </c>
      <c r="H41" s="89">
        <f t="shared" si="57"/>
        <v>300.39999999999998</v>
      </c>
      <c r="I41" s="89">
        <v>300.39999999999998</v>
      </c>
      <c r="J41" s="89">
        <v>0</v>
      </c>
      <c r="K41" s="89">
        <v>0</v>
      </c>
      <c r="L41" s="89">
        <v>0</v>
      </c>
      <c r="M41" s="111">
        <f t="shared" ref="M41:M45" si="60">IFERROR(H41/C41*100,"-")</f>
        <v>37.596996245306627</v>
      </c>
      <c r="N41" s="111">
        <f t="shared" ref="N41:N45" si="61">IFERROR(I41/D41*100,"-")</f>
        <v>37.596996245306627</v>
      </c>
      <c r="O41" s="112" t="str">
        <f t="shared" ref="O41:O45" si="62">IFERROR(J41/E41*100,"-")</f>
        <v>-</v>
      </c>
      <c r="P41" s="112" t="str">
        <f t="shared" ref="P41:P45" si="63">IFERROR(K41/F41*100,"-")</f>
        <v>-</v>
      </c>
      <c r="Q41" s="113"/>
    </row>
    <row r="42" spans="1:33" s="343" customFormat="1" ht="15.75" hidden="1" customHeight="1" outlineLevel="3" x14ac:dyDescent="0.25">
      <c r="A42" s="109"/>
      <c r="B42" s="114" t="s">
        <v>580</v>
      </c>
      <c r="C42" s="89">
        <f t="shared" si="55"/>
        <v>152.30000000000001</v>
      </c>
      <c r="D42" s="89">
        <v>152.30000000000001</v>
      </c>
      <c r="E42" s="89">
        <v>0</v>
      </c>
      <c r="F42" s="89">
        <v>0</v>
      </c>
      <c r="G42" s="89">
        <v>0</v>
      </c>
      <c r="H42" s="89">
        <f t="shared" si="57"/>
        <v>152.30000000000001</v>
      </c>
      <c r="I42" s="89">
        <v>152.30000000000001</v>
      </c>
      <c r="J42" s="89">
        <v>0</v>
      </c>
      <c r="K42" s="89">
        <v>0</v>
      </c>
      <c r="L42" s="89">
        <v>0</v>
      </c>
      <c r="M42" s="111">
        <f t="shared" si="60"/>
        <v>100</v>
      </c>
      <c r="N42" s="111">
        <f t="shared" si="61"/>
        <v>100</v>
      </c>
      <c r="O42" s="112" t="str">
        <f t="shared" si="62"/>
        <v>-</v>
      </c>
      <c r="P42" s="112" t="str">
        <f t="shared" si="63"/>
        <v>-</v>
      </c>
      <c r="Q42" s="113"/>
    </row>
    <row r="43" spans="1:33" s="343" customFormat="1" ht="15.75" hidden="1" customHeight="1" outlineLevel="3" x14ac:dyDescent="0.25">
      <c r="A43" s="109"/>
      <c r="B43" s="114" t="s">
        <v>558</v>
      </c>
      <c r="C43" s="89">
        <f t="shared" si="55"/>
        <v>6055.7</v>
      </c>
      <c r="D43" s="89">
        <v>6055.7</v>
      </c>
      <c r="E43" s="89">
        <v>0</v>
      </c>
      <c r="F43" s="89">
        <v>0</v>
      </c>
      <c r="G43" s="89">
        <v>0</v>
      </c>
      <c r="H43" s="89">
        <f>SUM(I43:L43)</f>
        <v>783.5</v>
      </c>
      <c r="I43" s="89">
        <v>783.5</v>
      </c>
      <c r="J43" s="89">
        <v>0</v>
      </c>
      <c r="K43" s="89">
        <v>0</v>
      </c>
      <c r="L43" s="89">
        <v>0</v>
      </c>
      <c r="M43" s="111">
        <f t="shared" si="60"/>
        <v>12.938223491916705</v>
      </c>
      <c r="N43" s="111">
        <f t="shared" si="61"/>
        <v>12.938223491916705</v>
      </c>
      <c r="O43" s="111" t="str">
        <f t="shared" si="62"/>
        <v>-</v>
      </c>
      <c r="P43" s="111" t="str">
        <f t="shared" si="63"/>
        <v>-</v>
      </c>
      <c r="Q43" s="115"/>
    </row>
    <row r="44" spans="1:33" s="343" customFormat="1" ht="45" hidden="1" customHeight="1" outlineLevel="3" x14ac:dyDescent="0.25">
      <c r="A44" s="109"/>
      <c r="B44" s="114" t="s">
        <v>620</v>
      </c>
      <c r="C44" s="89">
        <f t="shared" si="55"/>
        <v>360</v>
      </c>
      <c r="D44" s="89">
        <v>360</v>
      </c>
      <c r="E44" s="89">
        <v>0</v>
      </c>
      <c r="F44" s="89">
        <v>0</v>
      </c>
      <c r="G44" s="89"/>
      <c r="H44" s="89">
        <f>SUM(I44:L44)</f>
        <v>344.6</v>
      </c>
      <c r="I44" s="89">
        <v>344.6</v>
      </c>
      <c r="J44" s="89">
        <v>0</v>
      </c>
      <c r="K44" s="89">
        <v>0</v>
      </c>
      <c r="L44" s="89"/>
      <c r="M44" s="111">
        <f t="shared" ref="M44" si="64">IFERROR(H44/C44*100,"-")</f>
        <v>95.722222222222229</v>
      </c>
      <c r="N44" s="111">
        <f t="shared" ref="N44" si="65">IFERROR(I44/D44*100,"-")</f>
        <v>95.722222222222229</v>
      </c>
      <c r="O44" s="111" t="str">
        <f t="shared" ref="O44" si="66">IFERROR(J44/E44*100,"-")</f>
        <v>-</v>
      </c>
      <c r="P44" s="111" t="str">
        <f t="shared" ref="P44" si="67">IFERROR(K44/F44*100,"-")</f>
        <v>-</v>
      </c>
      <c r="Q44" s="115"/>
    </row>
    <row r="45" spans="1:33" s="339" customFormat="1" ht="37.5" hidden="1" customHeight="1" outlineLevel="2" x14ac:dyDescent="0.25">
      <c r="A45" s="106"/>
      <c r="B45" s="107" t="s">
        <v>49</v>
      </c>
      <c r="C45" s="84">
        <f t="shared" si="55"/>
        <v>82.3</v>
      </c>
      <c r="D45" s="84">
        <f>D46</f>
        <v>82.3</v>
      </c>
      <c r="E45" s="84">
        <v>0</v>
      </c>
      <c r="F45" s="84">
        <v>0</v>
      </c>
      <c r="G45" s="84">
        <v>0</v>
      </c>
      <c r="H45" s="84">
        <f>SUM(I45:L45)</f>
        <v>27.6</v>
      </c>
      <c r="I45" s="84">
        <f>I46</f>
        <v>27.6</v>
      </c>
      <c r="J45" s="84">
        <v>0</v>
      </c>
      <c r="K45" s="84">
        <v>0</v>
      </c>
      <c r="L45" s="84">
        <v>0</v>
      </c>
      <c r="M45" s="108">
        <f t="shared" si="60"/>
        <v>33.535844471445927</v>
      </c>
      <c r="N45" s="108">
        <f t="shared" si="61"/>
        <v>33.535844471445927</v>
      </c>
      <c r="O45" s="108" t="str">
        <f t="shared" si="62"/>
        <v>-</v>
      </c>
      <c r="P45" s="108" t="str">
        <f t="shared" si="63"/>
        <v>-</v>
      </c>
      <c r="Q45" s="107" t="s">
        <v>621</v>
      </c>
    </row>
    <row r="46" spans="1:33" s="343" customFormat="1" ht="46.5" hidden="1" customHeight="1" outlineLevel="3" x14ac:dyDescent="0.25">
      <c r="A46" s="109"/>
      <c r="B46" s="110" t="s">
        <v>116</v>
      </c>
      <c r="C46" s="89">
        <f t="shared" si="55"/>
        <v>82.3</v>
      </c>
      <c r="D46" s="89">
        <v>82.3</v>
      </c>
      <c r="E46" s="89">
        <v>0</v>
      </c>
      <c r="F46" s="89">
        <v>0</v>
      </c>
      <c r="G46" s="89"/>
      <c r="H46" s="89">
        <f>SUM(I46:L46)</f>
        <v>27.6</v>
      </c>
      <c r="I46" s="89">
        <v>27.6</v>
      </c>
      <c r="J46" s="89">
        <v>0</v>
      </c>
      <c r="K46" s="89">
        <v>0</v>
      </c>
      <c r="L46" s="89"/>
      <c r="M46" s="111">
        <f t="shared" ref="M46" si="68">IFERROR(H46/C46*100,"-")</f>
        <v>33.535844471445927</v>
      </c>
      <c r="N46" s="111">
        <f t="shared" ref="N46" si="69">IFERROR(I46/D46*100,"-")</f>
        <v>33.535844471445927</v>
      </c>
      <c r="O46" s="112" t="str">
        <f t="shared" ref="O46" si="70">IFERROR(J46/E46*100,"-")</f>
        <v>-</v>
      </c>
      <c r="P46" s="112" t="str">
        <f t="shared" ref="P46" si="71">IFERROR(K46/F46*100,"-")</f>
        <v>-</v>
      </c>
      <c r="Q46" s="113"/>
    </row>
    <row r="47" spans="1:33" s="353" customFormat="1" ht="47.25" customHeight="1" outlineLevel="1" x14ac:dyDescent="0.25">
      <c r="A47" s="92">
        <v>6</v>
      </c>
      <c r="B47" s="1" t="s">
        <v>78</v>
      </c>
      <c r="C47" s="2">
        <f t="shared" si="55"/>
        <v>36.299999999999997</v>
      </c>
      <c r="D47" s="93">
        <f>D48</f>
        <v>36.299999999999997</v>
      </c>
      <c r="E47" s="93">
        <f>E48</f>
        <v>0</v>
      </c>
      <c r="F47" s="93">
        <f>F48</f>
        <v>0</v>
      </c>
      <c r="G47" s="93">
        <f>G48</f>
        <v>0</v>
      </c>
      <c r="H47" s="2">
        <f t="shared" si="57"/>
        <v>0</v>
      </c>
      <c r="I47" s="93">
        <f>I48</f>
        <v>0</v>
      </c>
      <c r="J47" s="93">
        <f>J48</f>
        <v>0</v>
      </c>
      <c r="K47" s="93">
        <f>K48</f>
        <v>0</v>
      </c>
      <c r="L47" s="93">
        <f>L48</f>
        <v>0</v>
      </c>
      <c r="M47" s="2">
        <f t="shared" si="45"/>
        <v>0</v>
      </c>
      <c r="N47" s="2">
        <f t="shared" si="45"/>
        <v>0</v>
      </c>
      <c r="O47" s="2" t="str">
        <f t="shared" si="45"/>
        <v>-</v>
      </c>
      <c r="P47" s="2" t="str">
        <f t="shared" si="45"/>
        <v>-</v>
      </c>
      <c r="Q47" s="96"/>
    </row>
    <row r="48" spans="1:33" s="346" customFormat="1" ht="38.25" customHeight="1" outlineLevel="2" x14ac:dyDescent="0.2">
      <c r="A48" s="261"/>
      <c r="B48" s="262" t="s">
        <v>563</v>
      </c>
      <c r="C48" s="108">
        <f t="shared" si="55"/>
        <v>36.299999999999997</v>
      </c>
      <c r="D48" s="108">
        <f>SUM(D49:D50)</f>
        <v>36.299999999999997</v>
      </c>
      <c r="E48" s="108">
        <f>SUM(E49:E50)</f>
        <v>0</v>
      </c>
      <c r="F48" s="108">
        <f>SUM(F49:F50)</f>
        <v>0</v>
      </c>
      <c r="G48" s="108">
        <f>SUM(G49:G50)</f>
        <v>0</v>
      </c>
      <c r="H48" s="108">
        <f t="shared" si="57"/>
        <v>0</v>
      </c>
      <c r="I48" s="108">
        <f>SUM(I49:I50)</f>
        <v>0</v>
      </c>
      <c r="J48" s="108">
        <f>SUM(J49:J50)</f>
        <v>0</v>
      </c>
      <c r="K48" s="108">
        <f>SUM(K49:K50)</f>
        <v>0</v>
      </c>
      <c r="L48" s="108">
        <f>SUM(L49:L50)</f>
        <v>0</v>
      </c>
      <c r="M48" s="108">
        <f t="shared" si="45"/>
        <v>0</v>
      </c>
      <c r="N48" s="108">
        <f t="shared" si="45"/>
        <v>0</v>
      </c>
      <c r="O48" s="108" t="str">
        <f t="shared" si="45"/>
        <v>-</v>
      </c>
      <c r="P48" s="108" t="str">
        <f t="shared" si="45"/>
        <v>-</v>
      </c>
      <c r="Q48" s="263"/>
      <c r="R48" s="362"/>
      <c r="S48" s="362"/>
      <c r="T48" s="362"/>
      <c r="U48" s="362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</row>
    <row r="49" spans="1:17" s="366" customFormat="1" ht="102" customHeight="1" outlineLevel="3" x14ac:dyDescent="0.25">
      <c r="A49" s="264"/>
      <c r="B49" s="196" t="s">
        <v>79</v>
      </c>
      <c r="C49" s="6">
        <f t="shared" si="55"/>
        <v>11</v>
      </c>
      <c r="D49" s="6">
        <v>11</v>
      </c>
      <c r="E49" s="6">
        <v>0</v>
      </c>
      <c r="F49" s="6">
        <v>0</v>
      </c>
      <c r="G49" s="6">
        <v>0</v>
      </c>
      <c r="H49" s="6">
        <f t="shared" si="57"/>
        <v>0</v>
      </c>
      <c r="I49" s="102">
        <v>0</v>
      </c>
      <c r="J49" s="6">
        <v>0</v>
      </c>
      <c r="K49" s="6">
        <v>0</v>
      </c>
      <c r="L49" s="6">
        <v>0</v>
      </c>
      <c r="M49" s="112">
        <f t="shared" si="45"/>
        <v>0</v>
      </c>
      <c r="N49" s="112">
        <f t="shared" si="45"/>
        <v>0</v>
      </c>
      <c r="O49" s="112" t="str">
        <f t="shared" si="45"/>
        <v>-</v>
      </c>
      <c r="P49" s="112" t="str">
        <f t="shared" si="45"/>
        <v>-</v>
      </c>
      <c r="Q49" s="90" t="s">
        <v>820</v>
      </c>
    </row>
    <row r="50" spans="1:17" s="366" customFormat="1" ht="111.75" customHeight="1" outlineLevel="3" x14ac:dyDescent="0.25">
      <c r="A50" s="264"/>
      <c r="B50" s="196" t="s">
        <v>35</v>
      </c>
      <c r="C50" s="6">
        <f t="shared" si="55"/>
        <v>25.3</v>
      </c>
      <c r="D50" s="6">
        <v>25.3</v>
      </c>
      <c r="E50" s="6">
        <v>0</v>
      </c>
      <c r="F50" s="6">
        <v>0</v>
      </c>
      <c r="G50" s="6">
        <v>0</v>
      </c>
      <c r="H50" s="6">
        <f t="shared" si="57"/>
        <v>0</v>
      </c>
      <c r="I50" s="102">
        <v>0</v>
      </c>
      <c r="J50" s="6">
        <v>0</v>
      </c>
      <c r="K50" s="6">
        <v>0</v>
      </c>
      <c r="L50" s="6">
        <v>0</v>
      </c>
      <c r="M50" s="112">
        <f t="shared" si="45"/>
        <v>0</v>
      </c>
      <c r="N50" s="112">
        <f t="shared" si="45"/>
        <v>0</v>
      </c>
      <c r="O50" s="112" t="str">
        <f t="shared" si="45"/>
        <v>-</v>
      </c>
      <c r="P50" s="112" t="str">
        <f t="shared" si="45"/>
        <v>-</v>
      </c>
      <c r="Q50" s="90" t="s">
        <v>821</v>
      </c>
    </row>
    <row r="51" spans="1:17" s="366" customFormat="1" ht="27.75" customHeight="1" collapsed="1" x14ac:dyDescent="0.25">
      <c r="A51" s="363"/>
      <c r="B51" s="132" t="s">
        <v>80</v>
      </c>
      <c r="C51" s="133">
        <f t="shared" ref="C51:L51" si="72">C52+C55+C64</f>
        <v>5940.4000000000005</v>
      </c>
      <c r="D51" s="133">
        <f t="shared" si="72"/>
        <v>5940.4000000000005</v>
      </c>
      <c r="E51" s="133">
        <f t="shared" si="72"/>
        <v>0</v>
      </c>
      <c r="F51" s="133">
        <f t="shared" si="72"/>
        <v>0</v>
      </c>
      <c r="G51" s="133">
        <f t="shared" si="72"/>
        <v>0</v>
      </c>
      <c r="H51" s="133">
        <f t="shared" si="72"/>
        <v>3342.3999999999996</v>
      </c>
      <c r="I51" s="133">
        <f>I52+I55+I64</f>
        <v>3342.3999999999996</v>
      </c>
      <c r="J51" s="133">
        <f t="shared" si="72"/>
        <v>0</v>
      </c>
      <c r="K51" s="133">
        <f t="shared" si="72"/>
        <v>0</v>
      </c>
      <c r="L51" s="133">
        <f t="shared" si="72"/>
        <v>0</v>
      </c>
      <c r="M51" s="112">
        <f t="shared" si="45"/>
        <v>56.265571341997159</v>
      </c>
      <c r="N51" s="112">
        <f t="shared" si="45"/>
        <v>56.265571341997159</v>
      </c>
      <c r="O51" s="112" t="str">
        <f t="shared" si="45"/>
        <v>-</v>
      </c>
      <c r="P51" s="112" t="str">
        <f t="shared" si="45"/>
        <v>-</v>
      </c>
      <c r="Q51" s="16"/>
    </row>
    <row r="52" spans="1:17" s="353" customFormat="1" ht="87" hidden="1" customHeight="1" outlineLevel="1" x14ac:dyDescent="0.25">
      <c r="A52" s="359">
        <v>7</v>
      </c>
      <c r="B52" s="1" t="s">
        <v>81</v>
      </c>
      <c r="C52" s="2">
        <f t="shared" ref="C52:C67" si="73">SUM(D52:G52)</f>
        <v>61</v>
      </c>
      <c r="D52" s="93">
        <f>SUM(D53:D54)</f>
        <v>61</v>
      </c>
      <c r="E52" s="93">
        <f>SUM(E53:E54)</f>
        <v>0</v>
      </c>
      <c r="F52" s="93">
        <f>SUM(F53:F54)</f>
        <v>0</v>
      </c>
      <c r="G52" s="93">
        <f>SUM(G53:G54)</f>
        <v>0</v>
      </c>
      <c r="H52" s="2">
        <f t="shared" ref="H52:H67" si="74">SUM(I52:L52)</f>
        <v>31</v>
      </c>
      <c r="I52" s="93">
        <f>SUM(I53:I54)</f>
        <v>31</v>
      </c>
      <c r="J52" s="93">
        <f>SUM(J53:J54)</f>
        <v>0</v>
      </c>
      <c r="K52" s="93">
        <f>SUM(K53:K54)</f>
        <v>0</v>
      </c>
      <c r="L52" s="93">
        <f>SUM(L53:L54)</f>
        <v>0</v>
      </c>
      <c r="M52" s="2">
        <f t="shared" si="45"/>
        <v>50.819672131147541</v>
      </c>
      <c r="N52" s="2">
        <f t="shared" si="45"/>
        <v>50.819672131147541</v>
      </c>
      <c r="O52" s="2" t="str">
        <f t="shared" si="45"/>
        <v>-</v>
      </c>
      <c r="P52" s="2" t="str">
        <f t="shared" si="45"/>
        <v>-</v>
      </c>
      <c r="Q52" s="96"/>
    </row>
    <row r="53" spans="1:17" s="346" customFormat="1" ht="76.5" hidden="1" outlineLevel="3" x14ac:dyDescent="0.25">
      <c r="A53" s="368"/>
      <c r="B53" s="268" t="s">
        <v>549</v>
      </c>
      <c r="C53" s="84">
        <f t="shared" si="73"/>
        <v>40</v>
      </c>
      <c r="D53" s="84">
        <v>40</v>
      </c>
      <c r="E53" s="84">
        <v>0</v>
      </c>
      <c r="F53" s="84">
        <v>0</v>
      </c>
      <c r="G53" s="84">
        <v>0</v>
      </c>
      <c r="H53" s="84">
        <f t="shared" si="74"/>
        <v>10</v>
      </c>
      <c r="I53" s="84">
        <v>10</v>
      </c>
      <c r="J53" s="84">
        <v>0</v>
      </c>
      <c r="K53" s="84">
        <v>0</v>
      </c>
      <c r="L53" s="84">
        <v>0</v>
      </c>
      <c r="M53" s="108">
        <f t="shared" si="45"/>
        <v>25</v>
      </c>
      <c r="N53" s="108">
        <f t="shared" si="45"/>
        <v>25</v>
      </c>
      <c r="O53" s="108" t="str">
        <f t="shared" si="45"/>
        <v>-</v>
      </c>
      <c r="P53" s="108" t="str">
        <f t="shared" si="45"/>
        <v>-</v>
      </c>
      <c r="Q53" s="269" t="s">
        <v>822</v>
      </c>
    </row>
    <row r="54" spans="1:17" s="346" customFormat="1" ht="89.25" hidden="1" outlineLevel="3" x14ac:dyDescent="0.25">
      <c r="A54" s="368"/>
      <c r="B54" s="268" t="s">
        <v>550</v>
      </c>
      <c r="C54" s="84">
        <f t="shared" si="73"/>
        <v>21</v>
      </c>
      <c r="D54" s="84">
        <v>21</v>
      </c>
      <c r="E54" s="84">
        <v>0</v>
      </c>
      <c r="F54" s="84">
        <v>0</v>
      </c>
      <c r="G54" s="84">
        <v>0</v>
      </c>
      <c r="H54" s="84">
        <f t="shared" si="74"/>
        <v>21</v>
      </c>
      <c r="I54" s="84">
        <v>21</v>
      </c>
      <c r="J54" s="84">
        <v>0</v>
      </c>
      <c r="K54" s="84">
        <v>0</v>
      </c>
      <c r="L54" s="84">
        <v>0</v>
      </c>
      <c r="M54" s="108">
        <f t="shared" si="45"/>
        <v>100</v>
      </c>
      <c r="N54" s="108">
        <f t="shared" si="45"/>
        <v>100</v>
      </c>
      <c r="O54" s="108" t="str">
        <f t="shared" si="45"/>
        <v>-</v>
      </c>
      <c r="P54" s="108" t="str">
        <f t="shared" si="45"/>
        <v>-</v>
      </c>
      <c r="Q54" s="85" t="s">
        <v>823</v>
      </c>
    </row>
    <row r="55" spans="1:17" s="353" customFormat="1" ht="67.5" hidden="1" outlineLevel="1" x14ac:dyDescent="0.25">
      <c r="A55" s="7">
        <v>8</v>
      </c>
      <c r="B55" s="1" t="s">
        <v>82</v>
      </c>
      <c r="C55" s="93">
        <f t="shared" si="73"/>
        <v>5816.1</v>
      </c>
      <c r="D55" s="93">
        <f>D56+D57+D62</f>
        <v>5816.1</v>
      </c>
      <c r="E55" s="93">
        <f t="shared" ref="E55:F55" si="75">E56+E57+E62</f>
        <v>0</v>
      </c>
      <c r="F55" s="93">
        <f t="shared" si="75"/>
        <v>0</v>
      </c>
      <c r="G55" s="93">
        <f>G56+G57</f>
        <v>0</v>
      </c>
      <c r="H55" s="93">
        <f t="shared" si="74"/>
        <v>3283.3999999999996</v>
      </c>
      <c r="I55" s="93">
        <f>I56+I57+I62</f>
        <v>3283.3999999999996</v>
      </c>
      <c r="J55" s="93">
        <f t="shared" ref="J55:K55" si="76">J56+J57+J62</f>
        <v>0</v>
      </c>
      <c r="K55" s="93">
        <f t="shared" si="76"/>
        <v>0</v>
      </c>
      <c r="L55" s="93">
        <f>L56+L57</f>
        <v>0</v>
      </c>
      <c r="M55" s="2">
        <f t="shared" si="45"/>
        <v>56.453637317102512</v>
      </c>
      <c r="N55" s="2">
        <f t="shared" si="45"/>
        <v>56.453637317102512</v>
      </c>
      <c r="O55" s="2" t="str">
        <f t="shared" si="45"/>
        <v>-</v>
      </c>
      <c r="P55" s="2" t="str">
        <f t="shared" si="45"/>
        <v>-</v>
      </c>
      <c r="Q55" s="96"/>
    </row>
    <row r="56" spans="1:17" s="346" customFormat="1" ht="45" hidden="1" outlineLevel="3" x14ac:dyDescent="0.25">
      <c r="A56" s="268"/>
      <c r="B56" s="268" t="s">
        <v>554</v>
      </c>
      <c r="C56" s="82">
        <f t="shared" si="73"/>
        <v>50.1</v>
      </c>
      <c r="D56" s="84">
        <v>50.1</v>
      </c>
      <c r="E56" s="84">
        <v>0</v>
      </c>
      <c r="F56" s="84">
        <v>0</v>
      </c>
      <c r="G56" s="84">
        <v>0</v>
      </c>
      <c r="H56" s="82">
        <f t="shared" si="74"/>
        <v>0</v>
      </c>
      <c r="I56" s="84">
        <v>0</v>
      </c>
      <c r="J56" s="84">
        <v>0</v>
      </c>
      <c r="K56" s="84">
        <v>0</v>
      </c>
      <c r="L56" s="84">
        <v>0</v>
      </c>
      <c r="M56" s="108">
        <f t="shared" si="45"/>
        <v>0</v>
      </c>
      <c r="N56" s="108">
        <f t="shared" si="45"/>
        <v>0</v>
      </c>
      <c r="O56" s="108" t="str">
        <f t="shared" si="45"/>
        <v>-</v>
      </c>
      <c r="P56" s="108" t="str">
        <f t="shared" si="45"/>
        <v>-</v>
      </c>
      <c r="Q56" s="85" t="s">
        <v>824</v>
      </c>
    </row>
    <row r="57" spans="1:17" s="346" customFormat="1" ht="24" hidden="1" customHeight="1" outlineLevel="3" x14ac:dyDescent="0.25">
      <c r="A57" s="268"/>
      <c r="B57" s="268" t="s">
        <v>579</v>
      </c>
      <c r="C57" s="82">
        <f t="shared" si="73"/>
        <v>5586</v>
      </c>
      <c r="D57" s="84">
        <f>SUM(D58:D61)</f>
        <v>5586</v>
      </c>
      <c r="E57" s="84">
        <f t="shared" ref="E57:F57" si="77">SUM(E58:E61)</f>
        <v>0</v>
      </c>
      <c r="F57" s="84">
        <f t="shared" si="77"/>
        <v>0</v>
      </c>
      <c r="G57" s="84">
        <v>0</v>
      </c>
      <c r="H57" s="82">
        <f t="shared" si="74"/>
        <v>3221.7999999999997</v>
      </c>
      <c r="I57" s="84">
        <f>SUM(I58:I61)</f>
        <v>3221.7999999999997</v>
      </c>
      <c r="J57" s="84">
        <f t="shared" ref="J57:K57" si="78">SUM(J58:J61)</f>
        <v>0</v>
      </c>
      <c r="K57" s="84">
        <f t="shared" si="78"/>
        <v>0</v>
      </c>
      <c r="L57" s="84">
        <v>0</v>
      </c>
      <c r="M57" s="108">
        <f t="shared" si="45"/>
        <v>57.676333691371283</v>
      </c>
      <c r="N57" s="108">
        <f t="shared" si="45"/>
        <v>57.676333691371283</v>
      </c>
      <c r="O57" s="108" t="str">
        <f t="shared" si="45"/>
        <v>-</v>
      </c>
      <c r="P57" s="108" t="str">
        <f t="shared" si="45"/>
        <v>-</v>
      </c>
      <c r="Q57" s="85"/>
    </row>
    <row r="58" spans="1:17" s="348" customFormat="1" ht="25.5" hidden="1" outlineLevel="4" x14ac:dyDescent="0.25">
      <c r="A58" s="204"/>
      <c r="B58" s="270" t="s">
        <v>557</v>
      </c>
      <c r="C58" s="102">
        <f t="shared" si="73"/>
        <v>271</v>
      </c>
      <c r="D58" s="88">
        <v>271</v>
      </c>
      <c r="E58" s="88">
        <v>0</v>
      </c>
      <c r="F58" s="88">
        <v>0</v>
      </c>
      <c r="G58" s="88"/>
      <c r="H58" s="102">
        <f t="shared" ref="H58:H61" si="79">SUM(I58:L58)</f>
        <v>166.9</v>
      </c>
      <c r="I58" s="88">
        <v>166.9</v>
      </c>
      <c r="J58" s="88">
        <v>0</v>
      </c>
      <c r="K58" s="88">
        <v>0</v>
      </c>
      <c r="L58" s="88">
        <v>0</v>
      </c>
      <c r="M58" s="111">
        <f t="shared" ref="M58:M61" si="80">IFERROR(H58/C58*100,"-")</f>
        <v>61.586715867158674</v>
      </c>
      <c r="N58" s="111">
        <f t="shared" ref="N58:N61" si="81">IFERROR(I58/D58*100,"-")</f>
        <v>61.586715867158674</v>
      </c>
      <c r="O58" s="111" t="str">
        <f t="shared" ref="O58:O61" si="82">IFERROR(J58/E58*100,"-")</f>
        <v>-</v>
      </c>
      <c r="P58" s="111" t="str">
        <f t="shared" ref="P58:P61" si="83">IFERROR(K58/F58*100,"-")</f>
        <v>-</v>
      </c>
      <c r="Q58" s="126" t="s">
        <v>650</v>
      </c>
    </row>
    <row r="59" spans="1:17" s="348" customFormat="1" hidden="1" outlineLevel="4" x14ac:dyDescent="0.25">
      <c r="A59" s="204"/>
      <c r="B59" s="270" t="s">
        <v>580</v>
      </c>
      <c r="C59" s="102">
        <f t="shared" si="73"/>
        <v>170</v>
      </c>
      <c r="D59" s="88">
        <v>170</v>
      </c>
      <c r="E59" s="88">
        <v>0</v>
      </c>
      <c r="F59" s="88">
        <v>0</v>
      </c>
      <c r="G59" s="88"/>
      <c r="H59" s="102">
        <f t="shared" si="79"/>
        <v>170</v>
      </c>
      <c r="I59" s="88">
        <v>170</v>
      </c>
      <c r="J59" s="88">
        <v>0</v>
      </c>
      <c r="K59" s="88">
        <v>0</v>
      </c>
      <c r="L59" s="88">
        <v>0</v>
      </c>
      <c r="M59" s="111">
        <f t="shared" si="80"/>
        <v>100</v>
      </c>
      <c r="N59" s="111">
        <f t="shared" si="81"/>
        <v>100</v>
      </c>
      <c r="O59" s="111" t="str">
        <f t="shared" si="82"/>
        <v>-</v>
      </c>
      <c r="P59" s="111" t="str">
        <f t="shared" si="83"/>
        <v>-</v>
      </c>
      <c r="Q59" s="126"/>
    </row>
    <row r="60" spans="1:17" s="348" customFormat="1" ht="102" hidden="1" outlineLevel="4" x14ac:dyDescent="0.25">
      <c r="A60" s="204"/>
      <c r="B60" s="270" t="s">
        <v>558</v>
      </c>
      <c r="C60" s="102">
        <f t="shared" si="73"/>
        <v>4765.8999999999996</v>
      </c>
      <c r="D60" s="88">
        <v>4765.8999999999996</v>
      </c>
      <c r="E60" s="88">
        <v>0</v>
      </c>
      <c r="F60" s="88">
        <v>0</v>
      </c>
      <c r="G60" s="88"/>
      <c r="H60" s="102">
        <f t="shared" si="79"/>
        <v>2574.6999999999998</v>
      </c>
      <c r="I60" s="88">
        <v>2574.6999999999998</v>
      </c>
      <c r="J60" s="88">
        <v>0</v>
      </c>
      <c r="K60" s="88">
        <v>0</v>
      </c>
      <c r="L60" s="88">
        <v>0</v>
      </c>
      <c r="M60" s="111">
        <f t="shared" si="80"/>
        <v>54.023374388887724</v>
      </c>
      <c r="N60" s="111">
        <f t="shared" si="81"/>
        <v>54.023374388887724</v>
      </c>
      <c r="O60" s="111" t="str">
        <f t="shared" si="82"/>
        <v>-</v>
      </c>
      <c r="P60" s="111" t="str">
        <f t="shared" si="83"/>
        <v>-</v>
      </c>
      <c r="Q60" s="126" t="s">
        <v>825</v>
      </c>
    </row>
    <row r="61" spans="1:17" s="348" customFormat="1" ht="45" hidden="1" outlineLevel="4" x14ac:dyDescent="0.25">
      <c r="A61" s="204"/>
      <c r="B61" s="270" t="s">
        <v>620</v>
      </c>
      <c r="C61" s="102">
        <f t="shared" si="73"/>
        <v>379.1</v>
      </c>
      <c r="D61" s="88">
        <v>379.1</v>
      </c>
      <c r="E61" s="88">
        <v>0</v>
      </c>
      <c r="F61" s="88">
        <v>0</v>
      </c>
      <c r="G61" s="88"/>
      <c r="H61" s="102">
        <f t="shared" si="79"/>
        <v>310.2</v>
      </c>
      <c r="I61" s="88">
        <v>310.2</v>
      </c>
      <c r="J61" s="88">
        <v>0</v>
      </c>
      <c r="K61" s="88">
        <v>0</v>
      </c>
      <c r="L61" s="88">
        <v>0</v>
      </c>
      <c r="M61" s="111">
        <f t="shared" si="80"/>
        <v>81.825375890266415</v>
      </c>
      <c r="N61" s="111">
        <f t="shared" si="81"/>
        <v>81.825375890266415</v>
      </c>
      <c r="O61" s="111" t="str">
        <f t="shared" si="82"/>
        <v>-</v>
      </c>
      <c r="P61" s="111" t="str">
        <f t="shared" si="83"/>
        <v>-</v>
      </c>
      <c r="Q61" s="126"/>
    </row>
    <row r="62" spans="1:17" s="346" customFormat="1" ht="36.75" hidden="1" customHeight="1" outlineLevel="3" x14ac:dyDescent="0.25">
      <c r="A62" s="268"/>
      <c r="B62" s="268" t="s">
        <v>49</v>
      </c>
      <c r="C62" s="82">
        <f t="shared" si="73"/>
        <v>180</v>
      </c>
      <c r="D62" s="84">
        <f>D63</f>
        <v>180</v>
      </c>
      <c r="E62" s="84">
        <f t="shared" ref="E62:F62" si="84">E63</f>
        <v>0</v>
      </c>
      <c r="F62" s="84">
        <f t="shared" si="84"/>
        <v>0</v>
      </c>
      <c r="G62" s="84"/>
      <c r="H62" s="82">
        <f t="shared" ref="H62" si="85">SUM(I62:L62)</f>
        <v>61.6</v>
      </c>
      <c r="I62" s="84">
        <f>I63</f>
        <v>61.6</v>
      </c>
      <c r="J62" s="84">
        <f t="shared" ref="J62:K62" si="86">J63</f>
        <v>0</v>
      </c>
      <c r="K62" s="84">
        <f t="shared" si="86"/>
        <v>0</v>
      </c>
      <c r="L62" s="84">
        <v>0</v>
      </c>
      <c r="M62" s="108">
        <f t="shared" ref="M62" si="87">IFERROR(H62/C62*100,"-")</f>
        <v>34.222222222222221</v>
      </c>
      <c r="N62" s="108">
        <f t="shared" ref="N62" si="88">IFERROR(I62/D62*100,"-")</f>
        <v>34.222222222222221</v>
      </c>
      <c r="O62" s="108" t="str">
        <f t="shared" ref="O62" si="89">IFERROR(J62/E62*100,"-")</f>
        <v>-</v>
      </c>
      <c r="P62" s="108" t="str">
        <f t="shared" ref="P62" si="90">IFERROR(K62/F62*100,"-")</f>
        <v>-</v>
      </c>
      <c r="Q62" s="85"/>
    </row>
    <row r="63" spans="1:17" s="348" customFormat="1" ht="55.5" hidden="1" customHeight="1" outlineLevel="4" x14ac:dyDescent="0.25">
      <c r="A63" s="204"/>
      <c r="B63" s="270" t="s">
        <v>116</v>
      </c>
      <c r="C63" s="102">
        <f t="shared" ref="C63" si="91">SUM(D63:G63)</f>
        <v>180</v>
      </c>
      <c r="D63" s="88">
        <v>180</v>
      </c>
      <c r="E63" s="88">
        <v>0</v>
      </c>
      <c r="F63" s="88">
        <v>0</v>
      </c>
      <c r="G63" s="88"/>
      <c r="H63" s="102">
        <f t="shared" ref="H63" si="92">SUM(I63:L63)</f>
        <v>61.6</v>
      </c>
      <c r="I63" s="88">
        <v>61.6</v>
      </c>
      <c r="J63" s="88">
        <v>0</v>
      </c>
      <c r="K63" s="88">
        <v>0</v>
      </c>
      <c r="L63" s="88">
        <v>0</v>
      </c>
      <c r="M63" s="111">
        <f t="shared" ref="M63" si="93">IFERROR(H63/C63*100,"-")</f>
        <v>34.222222222222221</v>
      </c>
      <c r="N63" s="111">
        <f t="shared" ref="N63" si="94">IFERROR(I63/D63*100,"-")</f>
        <v>34.222222222222221</v>
      </c>
      <c r="O63" s="111" t="str">
        <f t="shared" ref="O63" si="95">IFERROR(J63/E63*100,"-")</f>
        <v>-</v>
      </c>
      <c r="P63" s="111" t="str">
        <f t="shared" ref="P63" si="96">IFERROR(K63/F63*100,"-")</f>
        <v>-</v>
      </c>
      <c r="Q63" s="126" t="s">
        <v>651</v>
      </c>
    </row>
    <row r="64" spans="1:17" s="353" customFormat="1" ht="42" hidden="1" customHeight="1" outlineLevel="1" x14ac:dyDescent="0.25">
      <c r="A64" s="7">
        <v>9</v>
      </c>
      <c r="B64" s="1" t="s">
        <v>83</v>
      </c>
      <c r="C64" s="93">
        <f t="shared" si="73"/>
        <v>63.3</v>
      </c>
      <c r="D64" s="93">
        <f>D65</f>
        <v>63.3</v>
      </c>
      <c r="E64" s="93">
        <f>E65</f>
        <v>0</v>
      </c>
      <c r="F64" s="93">
        <f>F65</f>
        <v>0</v>
      </c>
      <c r="G64" s="93">
        <f>G65</f>
        <v>0</v>
      </c>
      <c r="H64" s="93">
        <f t="shared" si="74"/>
        <v>28</v>
      </c>
      <c r="I64" s="93">
        <f>I65</f>
        <v>28</v>
      </c>
      <c r="J64" s="93">
        <f>J65</f>
        <v>0</v>
      </c>
      <c r="K64" s="93">
        <f>K65</f>
        <v>0</v>
      </c>
      <c r="L64" s="93">
        <f>L65</f>
        <v>0</v>
      </c>
      <c r="M64" s="2">
        <f t="shared" si="45"/>
        <v>44.233807266982623</v>
      </c>
      <c r="N64" s="2">
        <f t="shared" si="45"/>
        <v>44.233807266982623</v>
      </c>
      <c r="O64" s="2" t="str">
        <f t="shared" si="45"/>
        <v>-</v>
      </c>
      <c r="P64" s="2" t="str">
        <f t="shared" si="45"/>
        <v>-</v>
      </c>
      <c r="Q64" s="96"/>
    </row>
    <row r="65" spans="1:17" s="346" customFormat="1" ht="30" hidden="1" outlineLevel="2" x14ac:dyDescent="0.25">
      <c r="A65" s="202"/>
      <c r="B65" s="268" t="s">
        <v>637</v>
      </c>
      <c r="C65" s="82">
        <f t="shared" si="73"/>
        <v>63.3</v>
      </c>
      <c r="D65" s="82">
        <f>D66+D67</f>
        <v>63.3</v>
      </c>
      <c r="E65" s="82">
        <f>E66+E67</f>
        <v>0</v>
      </c>
      <c r="F65" s="82">
        <f>F66+F67</f>
        <v>0</v>
      </c>
      <c r="G65" s="82">
        <f>G66+G67</f>
        <v>0</v>
      </c>
      <c r="H65" s="82">
        <f t="shared" si="74"/>
        <v>28</v>
      </c>
      <c r="I65" s="82">
        <f>I66+I67</f>
        <v>28</v>
      </c>
      <c r="J65" s="82">
        <f>J66+J67</f>
        <v>0</v>
      </c>
      <c r="K65" s="82">
        <f>K66+K67</f>
        <v>0</v>
      </c>
      <c r="L65" s="82">
        <f>L66+L67</f>
        <v>0</v>
      </c>
      <c r="M65" s="108">
        <f t="shared" ref="M65:M66" si="97">IFERROR(H65/C65*100,"-")</f>
        <v>44.233807266982623</v>
      </c>
      <c r="N65" s="108">
        <f t="shared" ref="N65" si="98">IFERROR(I65/D65*100,"-")</f>
        <v>44.233807266982623</v>
      </c>
      <c r="O65" s="108" t="str">
        <f t="shared" ref="O65:O66" si="99">IFERROR(J65/E65*100,"-")</f>
        <v>-</v>
      </c>
      <c r="P65" s="108" t="str">
        <f t="shared" ref="P65:P66" si="100">IFERROR(K65/F65*100,"-")</f>
        <v>-</v>
      </c>
      <c r="Q65" s="85"/>
    </row>
    <row r="66" spans="1:17" s="348" customFormat="1" ht="63.75" hidden="1" outlineLevel="3" x14ac:dyDescent="0.25">
      <c r="A66" s="204"/>
      <c r="B66" s="270" t="s">
        <v>79</v>
      </c>
      <c r="C66" s="102">
        <f t="shared" si="73"/>
        <v>37.5</v>
      </c>
      <c r="D66" s="88">
        <v>37.5</v>
      </c>
      <c r="E66" s="88">
        <v>0</v>
      </c>
      <c r="F66" s="88">
        <v>0</v>
      </c>
      <c r="G66" s="88">
        <v>0</v>
      </c>
      <c r="H66" s="102">
        <f t="shared" si="74"/>
        <v>8.5</v>
      </c>
      <c r="I66" s="88">
        <v>8.5</v>
      </c>
      <c r="J66" s="88">
        <v>0</v>
      </c>
      <c r="K66" s="88">
        <v>0</v>
      </c>
      <c r="L66" s="88">
        <v>0</v>
      </c>
      <c r="M66" s="111">
        <f t="shared" si="97"/>
        <v>22.666666666666664</v>
      </c>
      <c r="N66" s="111">
        <f>IFERROR(I66/D66*100,"-")</f>
        <v>22.666666666666664</v>
      </c>
      <c r="O66" s="112" t="str">
        <f t="shared" si="99"/>
        <v>-</v>
      </c>
      <c r="P66" s="112" t="str">
        <f t="shared" si="100"/>
        <v>-</v>
      </c>
      <c r="Q66" s="126" t="s">
        <v>826</v>
      </c>
    </row>
    <row r="67" spans="1:17" s="366" customFormat="1" ht="45" hidden="1" customHeight="1" outlineLevel="3" x14ac:dyDescent="0.25">
      <c r="A67" s="264"/>
      <c r="B67" s="270" t="s">
        <v>35</v>
      </c>
      <c r="C67" s="102">
        <f t="shared" si="73"/>
        <v>25.8</v>
      </c>
      <c r="D67" s="88">
        <v>25.8</v>
      </c>
      <c r="E67" s="88">
        <v>0</v>
      </c>
      <c r="F67" s="88">
        <v>0</v>
      </c>
      <c r="G67" s="88">
        <v>0</v>
      </c>
      <c r="H67" s="102">
        <f t="shared" si="74"/>
        <v>19.5</v>
      </c>
      <c r="I67" s="88">
        <v>19.5</v>
      </c>
      <c r="J67" s="88">
        <v>0</v>
      </c>
      <c r="K67" s="88">
        <v>0</v>
      </c>
      <c r="L67" s="88">
        <v>0</v>
      </c>
      <c r="M67" s="111">
        <f t="shared" ref="M67:P88" si="101">IFERROR(H67/C67*100,"-")</f>
        <v>75.581395348837205</v>
      </c>
      <c r="N67" s="111">
        <f t="shared" si="101"/>
        <v>75.581395348837205</v>
      </c>
      <c r="O67" s="112" t="str">
        <f t="shared" si="101"/>
        <v>-</v>
      </c>
      <c r="P67" s="112" t="str">
        <f t="shared" si="101"/>
        <v>-</v>
      </c>
      <c r="Q67" s="16" t="s">
        <v>827</v>
      </c>
    </row>
    <row r="68" spans="1:17" s="366" customFormat="1" ht="27.75" customHeight="1" collapsed="1" x14ac:dyDescent="0.25">
      <c r="A68" s="363"/>
      <c r="B68" s="132" t="s">
        <v>84</v>
      </c>
      <c r="C68" s="133">
        <f t="shared" ref="C68:L68" si="102">C69+C74+C84</f>
        <v>6507.1</v>
      </c>
      <c r="D68" s="133">
        <f t="shared" si="102"/>
        <v>6507.1</v>
      </c>
      <c r="E68" s="133">
        <f t="shared" si="102"/>
        <v>0</v>
      </c>
      <c r="F68" s="133">
        <f t="shared" si="102"/>
        <v>0</v>
      </c>
      <c r="G68" s="133">
        <f t="shared" si="102"/>
        <v>0</v>
      </c>
      <c r="H68" s="133">
        <f t="shared" si="102"/>
        <v>2049.7999999999997</v>
      </c>
      <c r="I68" s="133">
        <f t="shared" si="102"/>
        <v>2049.7999999999997</v>
      </c>
      <c r="J68" s="133">
        <f t="shared" si="102"/>
        <v>0</v>
      </c>
      <c r="K68" s="133">
        <f t="shared" si="102"/>
        <v>0</v>
      </c>
      <c r="L68" s="133">
        <f t="shared" si="102"/>
        <v>0</v>
      </c>
      <c r="M68" s="134">
        <f t="shared" si="101"/>
        <v>31.500975857140656</v>
      </c>
      <c r="N68" s="134">
        <f t="shared" si="101"/>
        <v>31.500975857140656</v>
      </c>
      <c r="O68" s="134" t="str">
        <f t="shared" si="101"/>
        <v>-</v>
      </c>
      <c r="P68" s="134" t="str">
        <f t="shared" si="101"/>
        <v>-</v>
      </c>
      <c r="Q68" s="16"/>
    </row>
    <row r="69" spans="1:17" s="353" customFormat="1" ht="87" hidden="1" customHeight="1" outlineLevel="1" x14ac:dyDescent="0.25">
      <c r="A69" s="92">
        <v>10</v>
      </c>
      <c r="B69" s="1" t="s">
        <v>85</v>
      </c>
      <c r="C69" s="93">
        <f t="shared" ref="C69:C90" si="103">SUM(D69:G69)</f>
        <v>70</v>
      </c>
      <c r="D69" s="93">
        <f>SUM(D70:D71)</f>
        <v>70</v>
      </c>
      <c r="E69" s="93">
        <f>SUM(E70:E71)</f>
        <v>0</v>
      </c>
      <c r="F69" s="93">
        <f>SUM(F70:F71)</f>
        <v>0</v>
      </c>
      <c r="G69" s="93">
        <f>SUM(G70:G71)</f>
        <v>0</v>
      </c>
      <c r="H69" s="93">
        <f t="shared" ref="H69:H94" si="104">SUM(I69:L69)</f>
        <v>13</v>
      </c>
      <c r="I69" s="93">
        <f>SUM(I70:I71)</f>
        <v>13</v>
      </c>
      <c r="J69" s="93">
        <f>SUM(J70:J71)</f>
        <v>0</v>
      </c>
      <c r="K69" s="93">
        <f>SUM(K70:K71)</f>
        <v>0</v>
      </c>
      <c r="L69" s="93">
        <f>SUM(L70:L71)</f>
        <v>0</v>
      </c>
      <c r="M69" s="95">
        <f t="shared" si="101"/>
        <v>18.571428571428573</v>
      </c>
      <c r="N69" s="95">
        <f t="shared" si="101"/>
        <v>18.571428571428573</v>
      </c>
      <c r="O69" s="95" t="str">
        <f t="shared" si="101"/>
        <v>-</v>
      </c>
      <c r="P69" s="95" t="str">
        <f t="shared" si="101"/>
        <v>-</v>
      </c>
      <c r="Q69" s="96"/>
    </row>
    <row r="70" spans="1:17" s="346" customFormat="1" ht="40.5" hidden="1" outlineLevel="3" x14ac:dyDescent="0.25">
      <c r="A70" s="266"/>
      <c r="B70" s="81" t="s">
        <v>549</v>
      </c>
      <c r="C70" s="84">
        <f t="shared" si="103"/>
        <v>40</v>
      </c>
      <c r="D70" s="84">
        <v>40</v>
      </c>
      <c r="E70" s="84">
        <v>0</v>
      </c>
      <c r="F70" s="84">
        <v>0</v>
      </c>
      <c r="G70" s="84">
        <v>0</v>
      </c>
      <c r="H70" s="84">
        <f t="shared" si="104"/>
        <v>13</v>
      </c>
      <c r="I70" s="84">
        <v>13</v>
      </c>
      <c r="J70" s="84">
        <v>0</v>
      </c>
      <c r="K70" s="84">
        <v>0</v>
      </c>
      <c r="L70" s="84">
        <v>0</v>
      </c>
      <c r="M70" s="84">
        <f t="shared" ref="M70" si="105">IFERROR(H70/C70*100,"-")</f>
        <v>32.5</v>
      </c>
      <c r="N70" s="84">
        <f t="shared" ref="N70" si="106">IFERROR(I70/D70*100,"-")</f>
        <v>32.5</v>
      </c>
      <c r="O70" s="84" t="str">
        <f t="shared" ref="O70" si="107">IFERROR(J70/E70*100,"-")</f>
        <v>-</v>
      </c>
      <c r="P70" s="84" t="str">
        <f t="shared" ref="P70" si="108">IFERROR(K70/F70*100,"-")</f>
        <v>-</v>
      </c>
      <c r="Q70" s="85"/>
    </row>
    <row r="71" spans="1:17" s="346" customFormat="1" ht="27" hidden="1" outlineLevel="3" x14ac:dyDescent="0.25">
      <c r="A71" s="100"/>
      <c r="B71" s="81" t="s">
        <v>550</v>
      </c>
      <c r="C71" s="84">
        <f t="shared" si="103"/>
        <v>30</v>
      </c>
      <c r="D71" s="84">
        <f>SUM(D72:D73)</f>
        <v>30</v>
      </c>
      <c r="E71" s="84">
        <f>SUM(E72:E73)</f>
        <v>0</v>
      </c>
      <c r="F71" s="84">
        <f>SUM(F72:F73)</f>
        <v>0</v>
      </c>
      <c r="G71" s="84">
        <v>0</v>
      </c>
      <c r="H71" s="84">
        <f t="shared" si="104"/>
        <v>0</v>
      </c>
      <c r="I71" s="84">
        <f>SUM(I72:I73)</f>
        <v>0</v>
      </c>
      <c r="J71" s="84">
        <f>SUM(J72:J73)</f>
        <v>0</v>
      </c>
      <c r="K71" s="84">
        <f>SUM(K72:K73)</f>
        <v>0</v>
      </c>
      <c r="L71" s="84">
        <v>0</v>
      </c>
      <c r="M71" s="84">
        <f t="shared" si="101"/>
        <v>0</v>
      </c>
      <c r="N71" s="84">
        <f t="shared" si="101"/>
        <v>0</v>
      </c>
      <c r="O71" s="84" t="str">
        <f t="shared" si="101"/>
        <v>-</v>
      </c>
      <c r="P71" s="84" t="str">
        <f t="shared" si="101"/>
        <v>-</v>
      </c>
      <c r="Q71" s="85"/>
    </row>
    <row r="72" spans="1:17" s="348" customFormat="1" ht="54" hidden="1" outlineLevel="4" x14ac:dyDescent="0.25">
      <c r="A72" s="86"/>
      <c r="B72" s="87" t="s">
        <v>632</v>
      </c>
      <c r="C72" s="88">
        <f t="shared" si="103"/>
        <v>26</v>
      </c>
      <c r="D72" s="89">
        <v>26</v>
      </c>
      <c r="E72" s="89">
        <v>0</v>
      </c>
      <c r="F72" s="89">
        <v>0</v>
      </c>
      <c r="G72" s="89"/>
      <c r="H72" s="88">
        <f t="shared" si="104"/>
        <v>0</v>
      </c>
      <c r="I72" s="89">
        <v>0</v>
      </c>
      <c r="J72" s="89">
        <v>0</v>
      </c>
      <c r="K72" s="89">
        <v>0</v>
      </c>
      <c r="L72" s="89"/>
      <c r="M72" s="6">
        <f t="shared" ref="M72:M73" si="109">IFERROR(H72/C72*100,"-")</f>
        <v>0</v>
      </c>
      <c r="N72" s="6">
        <f t="shared" ref="N72:N73" si="110">IFERROR(I72/D72*100,"-")</f>
        <v>0</v>
      </c>
      <c r="O72" s="6" t="str">
        <f t="shared" ref="O72:O73" si="111">IFERROR(J72/E72*100,"-")</f>
        <v>-</v>
      </c>
      <c r="P72" s="6" t="str">
        <f t="shared" ref="P72:P73" si="112">IFERROR(K72/F72*100,"-")</f>
        <v>-</v>
      </c>
      <c r="Q72" s="90"/>
    </row>
    <row r="73" spans="1:17" s="348" customFormat="1" ht="27" hidden="1" outlineLevel="4" x14ac:dyDescent="0.25">
      <c r="A73" s="86"/>
      <c r="B73" s="87" t="s">
        <v>633</v>
      </c>
      <c r="C73" s="88">
        <f t="shared" si="103"/>
        <v>4</v>
      </c>
      <c r="D73" s="89">
        <v>4</v>
      </c>
      <c r="E73" s="89">
        <v>0</v>
      </c>
      <c r="F73" s="89">
        <v>0</v>
      </c>
      <c r="G73" s="89"/>
      <c r="H73" s="88">
        <f t="shared" si="104"/>
        <v>0</v>
      </c>
      <c r="I73" s="89">
        <v>0</v>
      </c>
      <c r="J73" s="89">
        <v>0</v>
      </c>
      <c r="K73" s="89">
        <v>0</v>
      </c>
      <c r="L73" s="89"/>
      <c r="M73" s="6">
        <f t="shared" si="109"/>
        <v>0</v>
      </c>
      <c r="N73" s="6">
        <f t="shared" si="110"/>
        <v>0</v>
      </c>
      <c r="O73" s="6" t="str">
        <f t="shared" si="111"/>
        <v>-</v>
      </c>
      <c r="P73" s="6" t="str">
        <f t="shared" si="112"/>
        <v>-</v>
      </c>
      <c r="Q73" s="90"/>
    </row>
    <row r="74" spans="1:17" s="353" customFormat="1" ht="74.25" hidden="1" customHeight="1" outlineLevel="1" x14ac:dyDescent="0.25">
      <c r="A74" s="92">
        <v>11</v>
      </c>
      <c r="B74" s="1" t="s">
        <v>86</v>
      </c>
      <c r="C74" s="93">
        <f t="shared" si="103"/>
        <v>6387.5</v>
      </c>
      <c r="D74" s="93">
        <f>D75+D77+D82</f>
        <v>6387.5</v>
      </c>
      <c r="E74" s="93">
        <f t="shared" ref="E74:F74" si="113">E75+E77+E82</f>
        <v>0</v>
      </c>
      <c r="F74" s="93">
        <f t="shared" si="113"/>
        <v>0</v>
      </c>
      <c r="G74" s="93">
        <f t="shared" ref="G74" si="114">G75+G77</f>
        <v>0</v>
      </c>
      <c r="H74" s="93">
        <f t="shared" si="104"/>
        <v>2036.7999999999997</v>
      </c>
      <c r="I74" s="93">
        <f>I75+I77+I82</f>
        <v>2036.7999999999997</v>
      </c>
      <c r="J74" s="93">
        <f t="shared" ref="J74:K74" si="115">J75+J77+J82</f>
        <v>0</v>
      </c>
      <c r="K74" s="93">
        <f t="shared" si="115"/>
        <v>0</v>
      </c>
      <c r="L74" s="93">
        <f t="shared" ref="L74" si="116">L75+L77</f>
        <v>0</v>
      </c>
      <c r="M74" s="95">
        <f t="shared" si="101"/>
        <v>31.887279843444222</v>
      </c>
      <c r="N74" s="95">
        <f t="shared" si="101"/>
        <v>31.887279843444222</v>
      </c>
      <c r="O74" s="95" t="str">
        <f t="shared" si="101"/>
        <v>-</v>
      </c>
      <c r="P74" s="95" t="str">
        <f t="shared" si="101"/>
        <v>-</v>
      </c>
      <c r="Q74" s="96"/>
    </row>
    <row r="75" spans="1:17" s="346" customFormat="1" ht="40.5" hidden="1" outlineLevel="2" x14ac:dyDescent="0.25">
      <c r="A75" s="202"/>
      <c r="B75" s="81" t="s">
        <v>554</v>
      </c>
      <c r="C75" s="82">
        <f t="shared" si="103"/>
        <v>25</v>
      </c>
      <c r="D75" s="82">
        <f>D76</f>
        <v>25</v>
      </c>
      <c r="E75" s="82">
        <f t="shared" ref="E75:F75" si="117">E76</f>
        <v>0</v>
      </c>
      <c r="F75" s="82">
        <f t="shared" si="117"/>
        <v>0</v>
      </c>
      <c r="G75" s="82">
        <v>0</v>
      </c>
      <c r="H75" s="82">
        <f t="shared" si="104"/>
        <v>0</v>
      </c>
      <c r="I75" s="82">
        <f>I76</f>
        <v>0</v>
      </c>
      <c r="J75" s="82">
        <f t="shared" ref="J75:K75" si="118">J76</f>
        <v>0</v>
      </c>
      <c r="K75" s="82">
        <f t="shared" si="118"/>
        <v>0</v>
      </c>
      <c r="L75" s="82">
        <v>0</v>
      </c>
      <c r="M75" s="84">
        <f t="shared" si="101"/>
        <v>0</v>
      </c>
      <c r="N75" s="84">
        <f t="shared" si="101"/>
        <v>0</v>
      </c>
      <c r="O75" s="84" t="str">
        <f t="shared" si="101"/>
        <v>-</v>
      </c>
      <c r="P75" s="84" t="str">
        <f t="shared" si="101"/>
        <v>-</v>
      </c>
      <c r="Q75" s="85"/>
    </row>
    <row r="76" spans="1:17" s="348" customFormat="1" ht="55.5" hidden="1" customHeight="1" outlineLevel="3" x14ac:dyDescent="0.25">
      <c r="A76" s="86"/>
      <c r="B76" s="87" t="s">
        <v>634</v>
      </c>
      <c r="C76" s="88">
        <f t="shared" ref="C76" si="119">SUM(D76:G76)</f>
        <v>25</v>
      </c>
      <c r="D76" s="89">
        <v>25</v>
      </c>
      <c r="E76" s="89">
        <v>0</v>
      </c>
      <c r="F76" s="89">
        <v>0</v>
      </c>
      <c r="G76" s="89">
        <v>0</v>
      </c>
      <c r="H76" s="88">
        <f t="shared" ref="H76" si="120">SUM(I76:L76)</f>
        <v>0</v>
      </c>
      <c r="I76" s="89">
        <v>0</v>
      </c>
      <c r="J76" s="89">
        <v>0</v>
      </c>
      <c r="K76" s="89">
        <v>0</v>
      </c>
      <c r="L76" s="89">
        <v>0</v>
      </c>
      <c r="M76" s="6">
        <f t="shared" ref="M76" si="121">IFERROR(H76/C76*100,"-")</f>
        <v>0</v>
      </c>
      <c r="N76" s="6">
        <f t="shared" ref="N76" si="122">IFERROR(I76/D76*100,"-")</f>
        <v>0</v>
      </c>
      <c r="O76" s="6" t="str">
        <f t="shared" ref="O76" si="123">IFERROR(J76/E76*100,"-")</f>
        <v>-</v>
      </c>
      <c r="P76" s="6" t="str">
        <f t="shared" ref="P76" si="124">IFERROR(K76/F76*100,"-")</f>
        <v>-</v>
      </c>
      <c r="Q76" s="90"/>
    </row>
    <row r="77" spans="1:17" s="346" customFormat="1" ht="27.75" hidden="1" customHeight="1" outlineLevel="2" x14ac:dyDescent="0.25">
      <c r="A77" s="100"/>
      <c r="B77" s="81" t="s">
        <v>579</v>
      </c>
      <c r="C77" s="82">
        <f t="shared" si="103"/>
        <v>6113</v>
      </c>
      <c r="D77" s="84">
        <f>SUM(D78:D81)</f>
        <v>6113</v>
      </c>
      <c r="E77" s="84">
        <f>SUM(E78:E80)</f>
        <v>0</v>
      </c>
      <c r="F77" s="84">
        <f>SUM(F78:F80)</f>
        <v>0</v>
      </c>
      <c r="G77" s="84">
        <f>SUM(G78:G80)</f>
        <v>0</v>
      </c>
      <c r="H77" s="82">
        <f t="shared" si="104"/>
        <v>1858.7999999999997</v>
      </c>
      <c r="I77" s="84">
        <f>SUM(I78:I81)</f>
        <v>1858.7999999999997</v>
      </c>
      <c r="J77" s="84">
        <f>SUM(J78:J80)</f>
        <v>0</v>
      </c>
      <c r="K77" s="84">
        <f>SUM(K78:K80)</f>
        <v>0</v>
      </c>
      <c r="L77" s="84">
        <f>SUM(L78:L80)</f>
        <v>0</v>
      </c>
      <c r="M77" s="84">
        <f t="shared" si="101"/>
        <v>30.407328643873711</v>
      </c>
      <c r="N77" s="84">
        <f t="shared" si="101"/>
        <v>30.407328643873711</v>
      </c>
      <c r="O77" s="84" t="str">
        <f t="shared" si="101"/>
        <v>-</v>
      </c>
      <c r="P77" s="84" t="str">
        <f t="shared" si="101"/>
        <v>-</v>
      </c>
      <c r="Q77" s="85"/>
    </row>
    <row r="78" spans="1:17" s="348" customFormat="1" ht="15" hidden="1" customHeight="1" outlineLevel="3" x14ac:dyDescent="0.25">
      <c r="A78" s="86"/>
      <c r="B78" s="87" t="s">
        <v>557</v>
      </c>
      <c r="C78" s="88">
        <f t="shared" si="103"/>
        <v>471</v>
      </c>
      <c r="D78" s="89">
        <v>471</v>
      </c>
      <c r="E78" s="89">
        <v>0</v>
      </c>
      <c r="F78" s="89">
        <v>0</v>
      </c>
      <c r="G78" s="89">
        <v>0</v>
      </c>
      <c r="H78" s="88">
        <f t="shared" si="104"/>
        <v>195.8</v>
      </c>
      <c r="I78" s="89">
        <v>195.8</v>
      </c>
      <c r="J78" s="89">
        <v>0</v>
      </c>
      <c r="K78" s="89">
        <v>0</v>
      </c>
      <c r="L78" s="89">
        <v>0</v>
      </c>
      <c r="M78" s="6">
        <f t="shared" si="101"/>
        <v>41.57112526539278</v>
      </c>
      <c r="N78" s="6">
        <f t="shared" si="101"/>
        <v>41.57112526539278</v>
      </c>
      <c r="O78" s="6" t="str">
        <f t="shared" si="101"/>
        <v>-</v>
      </c>
      <c r="P78" s="6" t="str">
        <f t="shared" si="101"/>
        <v>-</v>
      </c>
      <c r="Q78" s="90"/>
    </row>
    <row r="79" spans="1:17" s="348" customFormat="1" ht="15" hidden="1" customHeight="1" outlineLevel="3" x14ac:dyDescent="0.25">
      <c r="A79" s="86"/>
      <c r="B79" s="87" t="s">
        <v>635</v>
      </c>
      <c r="C79" s="88">
        <f t="shared" si="103"/>
        <v>178.2</v>
      </c>
      <c r="D79" s="89">
        <v>178.2</v>
      </c>
      <c r="E79" s="89">
        <v>0</v>
      </c>
      <c r="F79" s="89">
        <v>0</v>
      </c>
      <c r="G79" s="89">
        <v>0</v>
      </c>
      <c r="H79" s="88">
        <f t="shared" si="104"/>
        <v>170.8</v>
      </c>
      <c r="I79" s="89">
        <v>170.8</v>
      </c>
      <c r="J79" s="89">
        <v>0</v>
      </c>
      <c r="K79" s="89">
        <v>0</v>
      </c>
      <c r="L79" s="89">
        <v>0</v>
      </c>
      <c r="M79" s="6">
        <f t="shared" si="101"/>
        <v>95.847362514029186</v>
      </c>
      <c r="N79" s="6">
        <f t="shared" si="101"/>
        <v>95.847362514029186</v>
      </c>
      <c r="O79" s="6" t="str">
        <f t="shared" si="101"/>
        <v>-</v>
      </c>
      <c r="P79" s="6" t="str">
        <f t="shared" si="101"/>
        <v>-</v>
      </c>
      <c r="Q79" s="90"/>
    </row>
    <row r="80" spans="1:17" s="348" customFormat="1" ht="15" hidden="1" customHeight="1" outlineLevel="3" x14ac:dyDescent="0.25">
      <c r="A80" s="86"/>
      <c r="B80" s="91" t="s">
        <v>558</v>
      </c>
      <c r="C80" s="88">
        <f t="shared" si="103"/>
        <v>5216.8</v>
      </c>
      <c r="D80" s="89">
        <v>5216.8</v>
      </c>
      <c r="E80" s="89">
        <v>0</v>
      </c>
      <c r="F80" s="89">
        <v>0</v>
      </c>
      <c r="G80" s="89">
        <v>0</v>
      </c>
      <c r="H80" s="88">
        <f t="shared" si="104"/>
        <v>1315.1</v>
      </c>
      <c r="I80" s="89">
        <v>1315.1</v>
      </c>
      <c r="J80" s="89">
        <v>0</v>
      </c>
      <c r="K80" s="89">
        <v>0</v>
      </c>
      <c r="L80" s="89">
        <v>0</v>
      </c>
      <c r="M80" s="6">
        <f t="shared" si="101"/>
        <v>25.208940346572611</v>
      </c>
      <c r="N80" s="6">
        <f t="shared" si="101"/>
        <v>25.208940346572611</v>
      </c>
      <c r="O80" s="6" t="str">
        <f t="shared" si="101"/>
        <v>-</v>
      </c>
      <c r="P80" s="6" t="str">
        <f t="shared" si="101"/>
        <v>-</v>
      </c>
      <c r="Q80" s="90"/>
    </row>
    <row r="81" spans="1:17" s="348" customFormat="1" ht="40.5" hidden="1" outlineLevel="3" x14ac:dyDescent="0.25">
      <c r="A81" s="86"/>
      <c r="B81" s="87" t="s">
        <v>620</v>
      </c>
      <c r="C81" s="88">
        <f t="shared" si="103"/>
        <v>247</v>
      </c>
      <c r="D81" s="89">
        <v>247</v>
      </c>
      <c r="E81" s="89">
        <v>0</v>
      </c>
      <c r="F81" s="89">
        <v>0</v>
      </c>
      <c r="G81" s="89">
        <v>0</v>
      </c>
      <c r="H81" s="88">
        <f t="shared" si="104"/>
        <v>177.1</v>
      </c>
      <c r="I81" s="89">
        <v>177.1</v>
      </c>
      <c r="J81" s="89">
        <v>0</v>
      </c>
      <c r="K81" s="89">
        <v>0</v>
      </c>
      <c r="L81" s="89">
        <v>0</v>
      </c>
      <c r="M81" s="6">
        <f t="shared" si="101"/>
        <v>71.700404858299592</v>
      </c>
      <c r="N81" s="6">
        <f t="shared" ref="N81" si="125">IFERROR(I81/D81*100,"-")</f>
        <v>71.700404858299592</v>
      </c>
      <c r="O81" s="6" t="str">
        <f t="shared" ref="O81" si="126">IFERROR(J81/E81*100,"-")</f>
        <v>-</v>
      </c>
      <c r="P81" s="6" t="str">
        <f t="shared" ref="P81" si="127">IFERROR(K81/F81*100,"-")</f>
        <v>-</v>
      </c>
      <c r="Q81" s="90"/>
    </row>
    <row r="82" spans="1:17" s="346" customFormat="1" ht="27.75" hidden="1" customHeight="1" outlineLevel="2" x14ac:dyDescent="0.25">
      <c r="A82" s="100"/>
      <c r="B82" s="81" t="s">
        <v>49</v>
      </c>
      <c r="C82" s="82">
        <f>D82+E82+F82</f>
        <v>249.5</v>
      </c>
      <c r="D82" s="84">
        <f>D83</f>
        <v>249.5</v>
      </c>
      <c r="E82" s="84">
        <f t="shared" ref="E82:F83" si="128">E83</f>
        <v>0</v>
      </c>
      <c r="F82" s="84">
        <f t="shared" si="128"/>
        <v>0</v>
      </c>
      <c r="G82" s="84"/>
      <c r="H82" s="82">
        <f>SUM(I82:K82)</f>
        <v>178</v>
      </c>
      <c r="I82" s="84">
        <f>I83</f>
        <v>178</v>
      </c>
      <c r="J82" s="84">
        <f t="shared" ref="J82:K82" si="129">J83</f>
        <v>0</v>
      </c>
      <c r="K82" s="84">
        <f t="shared" si="129"/>
        <v>0</v>
      </c>
      <c r="L82" s="84"/>
      <c r="M82" s="84">
        <f t="shared" ref="M82:M83" si="130">IFERROR(H82/C82*100,"-")</f>
        <v>71.342685370741492</v>
      </c>
      <c r="N82" s="84">
        <f t="shared" ref="N82:N83" si="131">IFERROR(I82/D82*100,"-")</f>
        <v>71.342685370741492</v>
      </c>
      <c r="O82" s="84" t="str">
        <f t="shared" ref="O82:O83" si="132">IFERROR(J82/E82*100,"-")</f>
        <v>-</v>
      </c>
      <c r="P82" s="84" t="str">
        <f t="shared" ref="P82:P83" si="133">IFERROR(K82/F82*100,"-")</f>
        <v>-</v>
      </c>
      <c r="Q82" s="85"/>
    </row>
    <row r="83" spans="1:17" s="348" customFormat="1" ht="40.5" hidden="1" outlineLevel="3" x14ac:dyDescent="0.25">
      <c r="A83" s="86"/>
      <c r="B83" s="87" t="s">
        <v>116</v>
      </c>
      <c r="C83" s="88">
        <f>D83+E83+F83</f>
        <v>249.5</v>
      </c>
      <c r="D83" s="89">
        <v>249.5</v>
      </c>
      <c r="E83" s="89">
        <v>0</v>
      </c>
      <c r="F83" s="89">
        <f t="shared" si="128"/>
        <v>0</v>
      </c>
      <c r="G83" s="89"/>
      <c r="H83" s="88">
        <f>SUM(I83:K83)</f>
        <v>178</v>
      </c>
      <c r="I83" s="89">
        <v>178</v>
      </c>
      <c r="J83" s="89">
        <v>0</v>
      </c>
      <c r="K83" s="89">
        <v>0</v>
      </c>
      <c r="L83" s="89"/>
      <c r="M83" s="6">
        <f t="shared" si="130"/>
        <v>71.342685370741492</v>
      </c>
      <c r="N83" s="6">
        <f t="shared" si="131"/>
        <v>71.342685370741492</v>
      </c>
      <c r="O83" s="6" t="str">
        <f t="shared" si="132"/>
        <v>-</v>
      </c>
      <c r="P83" s="6" t="str">
        <f t="shared" si="133"/>
        <v>-</v>
      </c>
      <c r="Q83" s="90"/>
    </row>
    <row r="84" spans="1:17" s="353" customFormat="1" ht="42" hidden="1" customHeight="1" outlineLevel="1" x14ac:dyDescent="0.25">
      <c r="A84" s="92">
        <v>12</v>
      </c>
      <c r="B84" s="1" t="s">
        <v>87</v>
      </c>
      <c r="C84" s="93">
        <f t="shared" si="103"/>
        <v>49.6</v>
      </c>
      <c r="D84" s="93">
        <f>D85</f>
        <v>49.6</v>
      </c>
      <c r="E84" s="93">
        <f>E85</f>
        <v>0</v>
      </c>
      <c r="F84" s="93">
        <f>F85</f>
        <v>0</v>
      </c>
      <c r="G84" s="93">
        <f>G85</f>
        <v>0</v>
      </c>
      <c r="H84" s="93">
        <f t="shared" si="104"/>
        <v>0</v>
      </c>
      <c r="I84" s="93">
        <f>I85</f>
        <v>0</v>
      </c>
      <c r="J84" s="93">
        <f>J85</f>
        <v>0</v>
      </c>
      <c r="K84" s="93">
        <f>K85</f>
        <v>0</v>
      </c>
      <c r="L84" s="93">
        <f>L85</f>
        <v>0</v>
      </c>
      <c r="M84" s="95">
        <f t="shared" si="101"/>
        <v>0</v>
      </c>
      <c r="N84" s="95">
        <f t="shared" si="101"/>
        <v>0</v>
      </c>
      <c r="O84" s="95" t="str">
        <f t="shared" si="101"/>
        <v>-</v>
      </c>
      <c r="P84" s="95" t="str">
        <f t="shared" si="101"/>
        <v>-</v>
      </c>
      <c r="Q84" s="96"/>
    </row>
    <row r="85" spans="1:17" s="346" customFormat="1" ht="36" hidden="1" customHeight="1" outlineLevel="2" x14ac:dyDescent="0.25">
      <c r="A85" s="261"/>
      <c r="B85" s="81" t="s">
        <v>637</v>
      </c>
      <c r="C85" s="267">
        <f t="shared" si="103"/>
        <v>49.6</v>
      </c>
      <c r="D85" s="108">
        <f>SUM(D86:D87)</f>
        <v>49.6</v>
      </c>
      <c r="E85" s="108">
        <f>SUM(E86:E87)</f>
        <v>0</v>
      </c>
      <c r="F85" s="108">
        <f>SUM(F86:F87)</f>
        <v>0</v>
      </c>
      <c r="G85" s="108">
        <f>SUM(G86:G87)</f>
        <v>0</v>
      </c>
      <c r="H85" s="267">
        <f t="shared" si="104"/>
        <v>0</v>
      </c>
      <c r="I85" s="108">
        <f>SUM(I86:I87)</f>
        <v>0</v>
      </c>
      <c r="J85" s="108">
        <f>SUM(J86:J87)</f>
        <v>0</v>
      </c>
      <c r="K85" s="108">
        <f>SUM(K86:K87)</f>
        <v>0</v>
      </c>
      <c r="L85" s="108">
        <f>SUM(L86:L87)</f>
        <v>0</v>
      </c>
      <c r="M85" s="84">
        <f t="shared" si="101"/>
        <v>0</v>
      </c>
      <c r="N85" s="84">
        <f t="shared" si="101"/>
        <v>0</v>
      </c>
      <c r="O85" s="84" t="str">
        <f t="shared" si="101"/>
        <v>-</v>
      </c>
      <c r="P85" s="84" t="str">
        <f t="shared" si="101"/>
        <v>-</v>
      </c>
      <c r="Q85" s="85"/>
    </row>
    <row r="86" spans="1:17" s="366" customFormat="1" ht="40.5" hidden="1" outlineLevel="3" x14ac:dyDescent="0.25">
      <c r="A86" s="16"/>
      <c r="B86" s="87" t="s">
        <v>79</v>
      </c>
      <c r="C86" s="102">
        <f t="shared" si="103"/>
        <v>22</v>
      </c>
      <c r="D86" s="6">
        <v>22</v>
      </c>
      <c r="E86" s="6">
        <v>0</v>
      </c>
      <c r="F86" s="6">
        <v>0</v>
      </c>
      <c r="G86" s="6">
        <v>0</v>
      </c>
      <c r="H86" s="102">
        <f t="shared" si="104"/>
        <v>0</v>
      </c>
      <c r="I86" s="6">
        <v>0</v>
      </c>
      <c r="J86" s="6">
        <v>0</v>
      </c>
      <c r="K86" s="6">
        <v>0</v>
      </c>
      <c r="L86" s="6">
        <v>0</v>
      </c>
      <c r="M86" s="6">
        <f t="shared" si="101"/>
        <v>0</v>
      </c>
      <c r="N86" s="6">
        <f t="shared" si="101"/>
        <v>0</v>
      </c>
      <c r="O86" s="6" t="str">
        <f t="shared" si="101"/>
        <v>-</v>
      </c>
      <c r="P86" s="6" t="str">
        <f t="shared" si="101"/>
        <v>-</v>
      </c>
      <c r="Q86" s="90" t="s">
        <v>638</v>
      </c>
    </row>
    <row r="87" spans="1:17" s="366" customFormat="1" ht="27" hidden="1" outlineLevel="3" x14ac:dyDescent="0.25">
      <c r="A87" s="16"/>
      <c r="B87" s="87" t="s">
        <v>35</v>
      </c>
      <c r="C87" s="102">
        <f t="shared" si="103"/>
        <v>27.6</v>
      </c>
      <c r="D87" s="6">
        <v>27.6</v>
      </c>
      <c r="E87" s="6">
        <v>0</v>
      </c>
      <c r="F87" s="6">
        <v>0</v>
      </c>
      <c r="G87" s="6">
        <v>0</v>
      </c>
      <c r="H87" s="102">
        <f t="shared" si="104"/>
        <v>0</v>
      </c>
      <c r="I87" s="6">
        <v>0</v>
      </c>
      <c r="J87" s="6">
        <v>0</v>
      </c>
      <c r="K87" s="6">
        <v>0</v>
      </c>
      <c r="L87" s="6">
        <v>0</v>
      </c>
      <c r="M87" s="6">
        <f t="shared" si="101"/>
        <v>0</v>
      </c>
      <c r="N87" s="6">
        <f t="shared" si="101"/>
        <v>0</v>
      </c>
      <c r="O87" s="6" t="str">
        <f t="shared" si="101"/>
        <v>-</v>
      </c>
      <c r="P87" s="6" t="str">
        <f t="shared" si="101"/>
        <v>-</v>
      </c>
      <c r="Q87" s="90" t="s">
        <v>639</v>
      </c>
    </row>
    <row r="88" spans="1:17" s="366" customFormat="1" ht="32.25" customHeight="1" collapsed="1" x14ac:dyDescent="0.25">
      <c r="A88" s="349"/>
      <c r="B88" s="132" t="s">
        <v>88</v>
      </c>
      <c r="C88" s="133">
        <f t="shared" si="103"/>
        <v>4447.5</v>
      </c>
      <c r="D88" s="133">
        <f>D89+D95+D107</f>
        <v>3597.2999999999997</v>
      </c>
      <c r="E88" s="133">
        <f>E89+E95+E107</f>
        <v>850.2</v>
      </c>
      <c r="F88" s="133">
        <f>F89+F95+F107</f>
        <v>0</v>
      </c>
      <c r="G88" s="133">
        <f>G89+G95+G107</f>
        <v>0</v>
      </c>
      <c r="H88" s="133">
        <f t="shared" si="104"/>
        <v>3298.4000000000005</v>
      </c>
      <c r="I88" s="133">
        <f>I89+I95+I107</f>
        <v>2448.2000000000003</v>
      </c>
      <c r="J88" s="133">
        <f>J89+J95+J107</f>
        <v>850.2</v>
      </c>
      <c r="K88" s="133">
        <f>K89+K95+K107</f>
        <v>0</v>
      </c>
      <c r="L88" s="133">
        <f>L89+L95+L107</f>
        <v>0</v>
      </c>
      <c r="M88" s="134">
        <f t="shared" si="101"/>
        <v>74.163012928611593</v>
      </c>
      <c r="N88" s="134">
        <f t="shared" si="101"/>
        <v>68.056598004058614</v>
      </c>
      <c r="O88" s="134">
        <f t="shared" si="101"/>
        <v>100</v>
      </c>
      <c r="P88" s="134" t="str">
        <f t="shared" si="101"/>
        <v>-</v>
      </c>
      <c r="Q88" s="349"/>
    </row>
    <row r="89" spans="1:17" s="353" customFormat="1" ht="81" hidden="1" outlineLevel="1" x14ac:dyDescent="0.25">
      <c r="A89" s="92">
        <v>13</v>
      </c>
      <c r="B89" s="1" t="s">
        <v>636</v>
      </c>
      <c r="C89" s="93">
        <f t="shared" si="103"/>
        <v>75.599999999999994</v>
      </c>
      <c r="D89" s="94">
        <f>SUM(D90:D91)</f>
        <v>75.599999999999994</v>
      </c>
      <c r="E89" s="94">
        <f>SUM(E90:E91)</f>
        <v>0</v>
      </c>
      <c r="F89" s="94">
        <f>SUM(F90:F91)</f>
        <v>0</v>
      </c>
      <c r="G89" s="377">
        <f>SUM(G90:G91)</f>
        <v>0</v>
      </c>
      <c r="H89" s="93">
        <f t="shared" si="104"/>
        <v>40</v>
      </c>
      <c r="I89" s="94">
        <f>SUM(I90:I91)</f>
        <v>40</v>
      </c>
      <c r="J89" s="94">
        <f>SUM(J90:J91)</f>
        <v>0</v>
      </c>
      <c r="K89" s="94">
        <f>SUM(K90:K91)</f>
        <v>0</v>
      </c>
      <c r="L89" s="94">
        <f>SUM(L90:L91)</f>
        <v>0</v>
      </c>
      <c r="M89" s="95">
        <f t="shared" ref="M89:P118" si="134">IFERROR(H89/C89*100,"-")</f>
        <v>52.910052910052919</v>
      </c>
      <c r="N89" s="95">
        <f t="shared" si="134"/>
        <v>52.910052910052919</v>
      </c>
      <c r="O89" s="95" t="str">
        <f t="shared" si="134"/>
        <v>-</v>
      </c>
      <c r="P89" s="95" t="str">
        <f t="shared" si="134"/>
        <v>-</v>
      </c>
      <c r="Q89" s="96"/>
    </row>
    <row r="90" spans="1:17" s="346" customFormat="1" ht="40.5" hidden="1" outlineLevel="3" x14ac:dyDescent="0.25">
      <c r="A90" s="80"/>
      <c r="B90" s="81" t="s">
        <v>549</v>
      </c>
      <c r="C90" s="82">
        <f t="shared" si="103"/>
        <v>30</v>
      </c>
      <c r="D90" s="83">
        <v>30</v>
      </c>
      <c r="E90" s="83">
        <v>0</v>
      </c>
      <c r="F90" s="83">
        <v>0</v>
      </c>
      <c r="G90" s="378">
        <v>0</v>
      </c>
      <c r="H90" s="82">
        <f t="shared" si="104"/>
        <v>0</v>
      </c>
      <c r="I90" s="83">
        <v>0</v>
      </c>
      <c r="J90" s="83">
        <v>0</v>
      </c>
      <c r="K90" s="83">
        <v>0</v>
      </c>
      <c r="L90" s="83">
        <v>0</v>
      </c>
      <c r="M90" s="84">
        <f t="shared" si="134"/>
        <v>0</v>
      </c>
      <c r="N90" s="84">
        <f t="shared" si="134"/>
        <v>0</v>
      </c>
      <c r="O90" s="84" t="str">
        <f t="shared" si="134"/>
        <v>-</v>
      </c>
      <c r="P90" s="84" t="str">
        <f t="shared" si="134"/>
        <v>-</v>
      </c>
      <c r="Q90" s="85"/>
    </row>
    <row r="91" spans="1:17" s="346" customFormat="1" ht="27" hidden="1" outlineLevel="3" x14ac:dyDescent="0.25">
      <c r="A91" s="80"/>
      <c r="B91" s="81" t="s">
        <v>550</v>
      </c>
      <c r="C91" s="82">
        <f>SUM(D91:G91)</f>
        <v>45.6</v>
      </c>
      <c r="D91" s="83">
        <f>SUM(D92:D94)</f>
        <v>45.6</v>
      </c>
      <c r="E91" s="83">
        <f t="shared" ref="E91:F91" si="135">SUM(E92:E94)</f>
        <v>0</v>
      </c>
      <c r="F91" s="83">
        <f t="shared" si="135"/>
        <v>0</v>
      </c>
      <c r="G91" s="378">
        <v>0</v>
      </c>
      <c r="H91" s="82">
        <f t="shared" si="104"/>
        <v>40</v>
      </c>
      <c r="I91" s="83">
        <f>SUM(I92:I94)</f>
        <v>40</v>
      </c>
      <c r="J91" s="83">
        <f t="shared" ref="J91:K91" si="136">SUM(J92:J94)</f>
        <v>0</v>
      </c>
      <c r="K91" s="83">
        <f t="shared" si="136"/>
        <v>0</v>
      </c>
      <c r="L91" s="83">
        <v>0</v>
      </c>
      <c r="M91" s="84">
        <f t="shared" si="134"/>
        <v>87.719298245614027</v>
      </c>
      <c r="N91" s="84">
        <f t="shared" si="134"/>
        <v>87.719298245614027</v>
      </c>
      <c r="O91" s="84" t="str">
        <f t="shared" si="134"/>
        <v>-</v>
      </c>
      <c r="P91" s="84" t="str">
        <f t="shared" si="134"/>
        <v>-</v>
      </c>
      <c r="Q91" s="85"/>
    </row>
    <row r="92" spans="1:17" s="348" customFormat="1" ht="40.5" hidden="1" outlineLevel="4" x14ac:dyDescent="0.25">
      <c r="A92" s="86"/>
      <c r="B92" s="87" t="s">
        <v>551</v>
      </c>
      <c r="C92" s="88">
        <f t="shared" ref="C92:C94" si="137">SUM(D92:G92)</f>
        <v>5</v>
      </c>
      <c r="D92" s="89">
        <v>5</v>
      </c>
      <c r="E92" s="89">
        <v>0</v>
      </c>
      <c r="F92" s="89">
        <v>0</v>
      </c>
      <c r="G92" s="341"/>
      <c r="H92" s="88">
        <f t="shared" si="104"/>
        <v>5</v>
      </c>
      <c r="I92" s="89">
        <v>5</v>
      </c>
      <c r="J92" s="89">
        <v>0</v>
      </c>
      <c r="K92" s="89">
        <v>0</v>
      </c>
      <c r="L92" s="89"/>
      <c r="M92" s="6">
        <f t="shared" ref="M92:M94" si="138">IFERROR(H92/C92*100,"-")</f>
        <v>100</v>
      </c>
      <c r="N92" s="6">
        <f t="shared" ref="N92:N94" si="139">IFERROR(I92/D92*100,"-")</f>
        <v>100</v>
      </c>
      <c r="O92" s="6" t="str">
        <f t="shared" ref="O92:O94" si="140">IFERROR(J92/E92*100,"-")</f>
        <v>-</v>
      </c>
      <c r="P92" s="6" t="str">
        <f t="shared" ref="P92:P94" si="141">IFERROR(K92/F92*100,"-")</f>
        <v>-</v>
      </c>
      <c r="Q92" s="90" t="s">
        <v>708</v>
      </c>
    </row>
    <row r="93" spans="1:17" s="348" customFormat="1" ht="54" hidden="1" outlineLevel="4" x14ac:dyDescent="0.25">
      <c r="A93" s="86"/>
      <c r="B93" s="87" t="s">
        <v>552</v>
      </c>
      <c r="C93" s="88">
        <f t="shared" si="137"/>
        <v>5.6</v>
      </c>
      <c r="D93" s="89">
        <v>5.6</v>
      </c>
      <c r="E93" s="89">
        <v>0</v>
      </c>
      <c r="F93" s="89">
        <v>0</v>
      </c>
      <c r="G93" s="341"/>
      <c r="H93" s="88">
        <f t="shared" si="104"/>
        <v>0</v>
      </c>
      <c r="I93" s="89">
        <v>0</v>
      </c>
      <c r="J93" s="89">
        <v>0</v>
      </c>
      <c r="K93" s="89">
        <v>0</v>
      </c>
      <c r="L93" s="89"/>
      <c r="M93" s="6">
        <f t="shared" si="138"/>
        <v>0</v>
      </c>
      <c r="N93" s="6">
        <f t="shared" si="139"/>
        <v>0</v>
      </c>
      <c r="O93" s="6" t="str">
        <f t="shared" si="140"/>
        <v>-</v>
      </c>
      <c r="P93" s="6" t="str">
        <f t="shared" si="141"/>
        <v>-</v>
      </c>
      <c r="Q93" s="90" t="s">
        <v>707</v>
      </c>
    </row>
    <row r="94" spans="1:17" s="348" customFormat="1" ht="83.25" hidden="1" customHeight="1" outlineLevel="4" x14ac:dyDescent="0.25">
      <c r="A94" s="86"/>
      <c r="B94" s="87" t="s">
        <v>553</v>
      </c>
      <c r="C94" s="88">
        <f t="shared" si="137"/>
        <v>35</v>
      </c>
      <c r="D94" s="89">
        <v>35</v>
      </c>
      <c r="E94" s="89">
        <v>0</v>
      </c>
      <c r="F94" s="89">
        <v>0</v>
      </c>
      <c r="G94" s="341"/>
      <c r="H94" s="88">
        <f t="shared" si="104"/>
        <v>35</v>
      </c>
      <c r="I94" s="89">
        <v>35</v>
      </c>
      <c r="J94" s="89">
        <v>0</v>
      </c>
      <c r="K94" s="89">
        <v>0</v>
      </c>
      <c r="L94" s="89"/>
      <c r="M94" s="6">
        <f t="shared" si="138"/>
        <v>100</v>
      </c>
      <c r="N94" s="6">
        <f t="shared" si="139"/>
        <v>100</v>
      </c>
      <c r="O94" s="6" t="str">
        <f t="shared" si="140"/>
        <v>-</v>
      </c>
      <c r="P94" s="6" t="str">
        <f t="shared" si="141"/>
        <v>-</v>
      </c>
      <c r="Q94" s="90" t="s">
        <v>706</v>
      </c>
    </row>
    <row r="95" spans="1:17" s="353" customFormat="1" ht="72" hidden="1" customHeight="1" outlineLevel="1" x14ac:dyDescent="0.25">
      <c r="A95" s="92">
        <v>14</v>
      </c>
      <c r="B95" s="1" t="s">
        <v>89</v>
      </c>
      <c r="C95" s="93">
        <f>SUM(D95:G95)</f>
        <v>4326.8999999999996</v>
      </c>
      <c r="D95" s="93">
        <f>D96+D98+D102+D103+D104+D105+D106</f>
        <v>3476.7</v>
      </c>
      <c r="E95" s="93">
        <f t="shared" ref="E95:F95" si="142">E96+E98+E102+E103+E104+E105+E106</f>
        <v>850.2</v>
      </c>
      <c r="F95" s="93">
        <f t="shared" si="142"/>
        <v>0</v>
      </c>
      <c r="G95" s="93">
        <f t="shared" ref="G95" si="143">G96+G98+G102+G103+G104+G105</f>
        <v>0</v>
      </c>
      <c r="H95" s="93">
        <f>I95+J95+K95</f>
        <v>3258.4000000000005</v>
      </c>
      <c r="I95" s="93">
        <f>I96+I98+I102+I103+I104+I105+I106</f>
        <v>2408.2000000000003</v>
      </c>
      <c r="J95" s="93">
        <f t="shared" ref="J95:K95" si="144">J96+J98+J102+J103+J104+J105+J106</f>
        <v>850.2</v>
      </c>
      <c r="K95" s="93">
        <f t="shared" si="144"/>
        <v>0</v>
      </c>
      <c r="L95" s="93">
        <f>L96+L98</f>
        <v>0</v>
      </c>
      <c r="M95" s="95">
        <f t="shared" si="134"/>
        <v>75.305646074556861</v>
      </c>
      <c r="N95" s="95">
        <f t="shared" si="134"/>
        <v>69.26683349152934</v>
      </c>
      <c r="O95" s="95">
        <f t="shared" si="134"/>
        <v>100</v>
      </c>
      <c r="P95" s="95" t="str">
        <f t="shared" si="134"/>
        <v>-</v>
      </c>
      <c r="Q95" s="352"/>
    </row>
    <row r="96" spans="1:17" s="346" customFormat="1" ht="40.5" hidden="1" outlineLevel="2" x14ac:dyDescent="0.25">
      <c r="A96" s="100"/>
      <c r="B96" s="81" t="s">
        <v>554</v>
      </c>
      <c r="C96" s="82">
        <f t="shared" ref="C96:C105" si="145">SUM(D96:G96)</f>
        <v>60</v>
      </c>
      <c r="D96" s="84">
        <f>D97</f>
        <v>60</v>
      </c>
      <c r="E96" s="84">
        <f t="shared" ref="E96:F96" si="146">E97</f>
        <v>0</v>
      </c>
      <c r="F96" s="84">
        <f t="shared" si="146"/>
        <v>0</v>
      </c>
      <c r="G96" s="84">
        <v>0</v>
      </c>
      <c r="H96" s="82">
        <f t="shared" ref="H96:H106" si="147">SUM(I96:L96)</f>
        <v>60</v>
      </c>
      <c r="I96" s="84">
        <f>I97</f>
        <v>60</v>
      </c>
      <c r="J96" s="84">
        <f t="shared" ref="J96:L96" si="148">J97</f>
        <v>0</v>
      </c>
      <c r="K96" s="84">
        <f t="shared" si="148"/>
        <v>0</v>
      </c>
      <c r="L96" s="84">
        <f t="shared" si="148"/>
        <v>0</v>
      </c>
      <c r="M96" s="84">
        <f t="shared" si="134"/>
        <v>100</v>
      </c>
      <c r="N96" s="84">
        <f t="shared" si="134"/>
        <v>100</v>
      </c>
      <c r="O96" s="84" t="str">
        <f t="shared" si="134"/>
        <v>-</v>
      </c>
      <c r="P96" s="84" t="str">
        <f t="shared" si="134"/>
        <v>-</v>
      </c>
      <c r="Q96" s="345"/>
    </row>
    <row r="97" spans="1:17" s="348" customFormat="1" ht="40.5" hidden="1" outlineLevel="4" x14ac:dyDescent="0.25">
      <c r="A97" s="86"/>
      <c r="B97" s="87" t="s">
        <v>555</v>
      </c>
      <c r="C97" s="88">
        <f t="shared" ref="C97" si="149">SUM(D97:G97)</f>
        <v>60</v>
      </c>
      <c r="D97" s="89">
        <v>60</v>
      </c>
      <c r="E97" s="89">
        <v>0</v>
      </c>
      <c r="F97" s="89">
        <v>0</v>
      </c>
      <c r="G97" s="89">
        <v>0</v>
      </c>
      <c r="H97" s="88">
        <f t="shared" ref="H97" si="150">SUM(I97:L97)</f>
        <v>60</v>
      </c>
      <c r="I97" s="89">
        <v>60</v>
      </c>
      <c r="J97" s="89">
        <v>0</v>
      </c>
      <c r="K97" s="89">
        <v>0</v>
      </c>
      <c r="L97" s="89">
        <v>0</v>
      </c>
      <c r="M97" s="6">
        <f t="shared" ref="M97" si="151">IFERROR(H97/C97*100,"-")</f>
        <v>100</v>
      </c>
      <c r="N97" s="6">
        <f t="shared" ref="N97" si="152">IFERROR(I97/D97*100,"-")</f>
        <v>100</v>
      </c>
      <c r="O97" s="6" t="str">
        <f t="shared" ref="O97" si="153">IFERROR(J97/E97*100,"-")</f>
        <v>-</v>
      </c>
      <c r="P97" s="6" t="str">
        <f t="shared" ref="P97" si="154">IFERROR(K97/F97*100,"-")</f>
        <v>-</v>
      </c>
      <c r="Q97" s="90" t="s">
        <v>710</v>
      </c>
    </row>
    <row r="98" spans="1:17" s="346" customFormat="1" ht="23.25" hidden="1" customHeight="1" outlineLevel="2" x14ac:dyDescent="0.25">
      <c r="A98" s="100"/>
      <c r="B98" s="81" t="s">
        <v>556</v>
      </c>
      <c r="C98" s="82">
        <f>SUM(D98:G98)</f>
        <v>1569.1</v>
      </c>
      <c r="D98" s="84">
        <f>D99+D100+D101</f>
        <v>1569.1</v>
      </c>
      <c r="E98" s="84">
        <f t="shared" ref="E98:F98" si="155">E99+E100+E101</f>
        <v>0</v>
      </c>
      <c r="F98" s="84">
        <f t="shared" si="155"/>
        <v>0</v>
      </c>
      <c r="G98" s="84">
        <f>SUM(G99:G105)</f>
        <v>0</v>
      </c>
      <c r="H98" s="82">
        <f t="shared" si="147"/>
        <v>1068.9000000000001</v>
      </c>
      <c r="I98" s="84">
        <f>I99+I100+I101</f>
        <v>1068.9000000000001</v>
      </c>
      <c r="J98" s="84">
        <f t="shared" ref="J98:K98" si="156">J99+J100+J101</f>
        <v>0</v>
      </c>
      <c r="K98" s="84">
        <f t="shared" si="156"/>
        <v>0</v>
      </c>
      <c r="L98" s="84">
        <f>SUM(L99:L105)</f>
        <v>0</v>
      </c>
      <c r="M98" s="84">
        <f t="shared" si="134"/>
        <v>68.121853291695885</v>
      </c>
      <c r="N98" s="84">
        <f t="shared" si="134"/>
        <v>68.121853291695885</v>
      </c>
      <c r="O98" s="84" t="str">
        <f t="shared" si="134"/>
        <v>-</v>
      </c>
      <c r="P98" s="84" t="str">
        <f t="shared" si="134"/>
        <v>-</v>
      </c>
      <c r="Q98" s="85"/>
    </row>
    <row r="99" spans="1:17" s="366" customFormat="1" ht="16.5" hidden="1" customHeight="1" outlineLevel="3" x14ac:dyDescent="0.25">
      <c r="A99" s="101"/>
      <c r="B99" s="87" t="s">
        <v>557</v>
      </c>
      <c r="C99" s="102">
        <f t="shared" si="145"/>
        <v>779.1</v>
      </c>
      <c r="D99" s="6">
        <v>779.1</v>
      </c>
      <c r="E99" s="6">
        <v>0</v>
      </c>
      <c r="F99" s="6">
        <v>0</v>
      </c>
      <c r="G99" s="6">
        <v>0</v>
      </c>
      <c r="H99" s="102">
        <f t="shared" si="147"/>
        <v>312.2</v>
      </c>
      <c r="I99" s="6">
        <v>312.2</v>
      </c>
      <c r="J99" s="6">
        <v>0</v>
      </c>
      <c r="K99" s="6">
        <v>0</v>
      </c>
      <c r="L99" s="6">
        <v>0</v>
      </c>
      <c r="M99" s="6">
        <f t="shared" si="134"/>
        <v>40.071877807726864</v>
      </c>
      <c r="N99" s="6">
        <f t="shared" si="134"/>
        <v>40.071877807726864</v>
      </c>
      <c r="O99" s="6" t="str">
        <f t="shared" si="134"/>
        <v>-</v>
      </c>
      <c r="P99" s="6" t="str">
        <f t="shared" si="134"/>
        <v>-</v>
      </c>
      <c r="Q99" s="90" t="s">
        <v>562</v>
      </c>
    </row>
    <row r="100" spans="1:17" s="366" customFormat="1" ht="63.75" hidden="1" outlineLevel="3" x14ac:dyDescent="0.25">
      <c r="A100" s="101"/>
      <c r="B100" s="87" t="s">
        <v>558</v>
      </c>
      <c r="C100" s="102">
        <f t="shared" si="145"/>
        <v>350</v>
      </c>
      <c r="D100" s="6">
        <v>350</v>
      </c>
      <c r="E100" s="6">
        <v>0</v>
      </c>
      <c r="F100" s="6">
        <v>0</v>
      </c>
      <c r="G100" s="6">
        <v>0</v>
      </c>
      <c r="H100" s="102">
        <f t="shared" si="147"/>
        <v>326.5</v>
      </c>
      <c r="I100" s="6">
        <v>326.5</v>
      </c>
      <c r="J100" s="6">
        <v>0</v>
      </c>
      <c r="K100" s="6">
        <v>0</v>
      </c>
      <c r="L100" s="6">
        <v>0</v>
      </c>
      <c r="M100" s="6">
        <f t="shared" si="134"/>
        <v>93.285714285714278</v>
      </c>
      <c r="N100" s="6">
        <f t="shared" si="134"/>
        <v>93.285714285714278</v>
      </c>
      <c r="O100" s="6" t="str">
        <f t="shared" si="134"/>
        <v>-</v>
      </c>
      <c r="P100" s="6" t="str">
        <f t="shared" si="134"/>
        <v>-</v>
      </c>
      <c r="Q100" s="90" t="s">
        <v>711</v>
      </c>
    </row>
    <row r="101" spans="1:17" s="366" customFormat="1" ht="43.5" hidden="1" customHeight="1" outlineLevel="3" x14ac:dyDescent="0.25">
      <c r="A101" s="101"/>
      <c r="B101" s="87" t="s">
        <v>620</v>
      </c>
      <c r="C101" s="102">
        <f t="shared" ref="C101" si="157">SUM(D101:G101)</f>
        <v>440</v>
      </c>
      <c r="D101" s="6">
        <v>440</v>
      </c>
      <c r="E101" s="6">
        <v>0</v>
      </c>
      <c r="F101" s="6">
        <v>0</v>
      </c>
      <c r="G101" s="6">
        <v>0</v>
      </c>
      <c r="H101" s="102">
        <f t="shared" ref="H101" si="158">SUM(I101:L101)</f>
        <v>430.2</v>
      </c>
      <c r="I101" s="6">
        <v>430.2</v>
      </c>
      <c r="J101" s="6">
        <v>0</v>
      </c>
      <c r="K101" s="6">
        <v>0</v>
      </c>
      <c r="L101" s="6">
        <v>0</v>
      </c>
      <c r="M101" s="6">
        <f t="shared" ref="M101" si="159">IFERROR(H101/C101*100,"-")</f>
        <v>97.772727272727266</v>
      </c>
      <c r="N101" s="6">
        <f t="shared" ref="N101" si="160">IFERROR(I101/D101*100,"-")</f>
        <v>97.772727272727266</v>
      </c>
      <c r="O101" s="6" t="str">
        <f t="shared" ref="O101" si="161">IFERROR(J101/E101*100,"-")</f>
        <v>-</v>
      </c>
      <c r="P101" s="6" t="str">
        <f t="shared" ref="P101" si="162">IFERROR(K101/F101*100,"-")</f>
        <v>-</v>
      </c>
      <c r="Q101" s="90" t="s">
        <v>712</v>
      </c>
    </row>
    <row r="102" spans="1:17" s="346" customFormat="1" ht="36.75" hidden="1" customHeight="1" outlineLevel="2" x14ac:dyDescent="0.25">
      <c r="A102" s="100"/>
      <c r="B102" s="81" t="s">
        <v>49</v>
      </c>
      <c r="C102" s="82">
        <f t="shared" si="145"/>
        <v>175.5</v>
      </c>
      <c r="D102" s="84">
        <v>175.5</v>
      </c>
      <c r="E102" s="84">
        <v>0</v>
      </c>
      <c r="F102" s="84">
        <v>0</v>
      </c>
      <c r="G102" s="84">
        <v>0</v>
      </c>
      <c r="H102" s="82">
        <f t="shared" si="147"/>
        <v>117</v>
      </c>
      <c r="I102" s="84">
        <v>117</v>
      </c>
      <c r="J102" s="84">
        <v>0</v>
      </c>
      <c r="K102" s="84">
        <v>0</v>
      </c>
      <c r="L102" s="84">
        <v>0</v>
      </c>
      <c r="M102" s="84">
        <f t="shared" si="134"/>
        <v>66.666666666666657</v>
      </c>
      <c r="N102" s="84">
        <f t="shared" si="134"/>
        <v>66.666666666666657</v>
      </c>
      <c r="O102" s="84" t="str">
        <f t="shared" si="134"/>
        <v>-</v>
      </c>
      <c r="P102" s="84" t="str">
        <f t="shared" si="134"/>
        <v>-</v>
      </c>
      <c r="Q102" s="85" t="s">
        <v>562</v>
      </c>
    </row>
    <row r="103" spans="1:17" s="346" customFormat="1" ht="101.25" hidden="1" customHeight="1" outlineLevel="2" x14ac:dyDescent="0.25">
      <c r="A103" s="100"/>
      <c r="B103" s="81" t="s">
        <v>559</v>
      </c>
      <c r="C103" s="82">
        <f t="shared" si="145"/>
        <v>867.3</v>
      </c>
      <c r="D103" s="84">
        <v>867.3</v>
      </c>
      <c r="E103" s="84">
        <v>0</v>
      </c>
      <c r="F103" s="84">
        <v>0</v>
      </c>
      <c r="G103" s="84">
        <v>0</v>
      </c>
      <c r="H103" s="82">
        <f t="shared" si="147"/>
        <v>586.5</v>
      </c>
      <c r="I103" s="84">
        <v>586.5</v>
      </c>
      <c r="J103" s="84">
        <v>0</v>
      </c>
      <c r="K103" s="84">
        <v>0</v>
      </c>
      <c r="L103" s="84">
        <v>0</v>
      </c>
      <c r="M103" s="84">
        <f t="shared" si="134"/>
        <v>67.623659633344872</v>
      </c>
      <c r="N103" s="84">
        <f t="shared" si="134"/>
        <v>67.623659633344872</v>
      </c>
      <c r="O103" s="84" t="str">
        <f t="shared" si="134"/>
        <v>-</v>
      </c>
      <c r="P103" s="84" t="str">
        <f t="shared" si="134"/>
        <v>-</v>
      </c>
      <c r="Q103" s="85" t="s">
        <v>562</v>
      </c>
    </row>
    <row r="104" spans="1:17" s="346" customFormat="1" ht="20.25" hidden="1" customHeight="1" outlineLevel="2" x14ac:dyDescent="0.25">
      <c r="A104" s="100"/>
      <c r="B104" s="81" t="s">
        <v>560</v>
      </c>
      <c r="C104" s="82">
        <f t="shared" si="145"/>
        <v>310</v>
      </c>
      <c r="D104" s="84">
        <v>310</v>
      </c>
      <c r="E104" s="84">
        <v>0</v>
      </c>
      <c r="F104" s="84">
        <v>0</v>
      </c>
      <c r="G104" s="84">
        <v>0</v>
      </c>
      <c r="H104" s="82">
        <f t="shared" si="147"/>
        <v>310</v>
      </c>
      <c r="I104" s="84">
        <v>310</v>
      </c>
      <c r="J104" s="84">
        <v>0</v>
      </c>
      <c r="K104" s="84">
        <v>0</v>
      </c>
      <c r="L104" s="84">
        <v>0</v>
      </c>
      <c r="M104" s="84">
        <f t="shared" si="134"/>
        <v>100</v>
      </c>
      <c r="N104" s="84">
        <f t="shared" si="134"/>
        <v>100</v>
      </c>
      <c r="O104" s="84" t="str">
        <f t="shared" si="134"/>
        <v>-</v>
      </c>
      <c r="P104" s="84" t="str">
        <f t="shared" si="134"/>
        <v>-</v>
      </c>
      <c r="Q104" s="85"/>
    </row>
    <row r="105" spans="1:17" s="346" customFormat="1" ht="44.25" hidden="1" customHeight="1" outlineLevel="2" x14ac:dyDescent="0.25">
      <c r="A105" s="100"/>
      <c r="B105" s="81" t="s">
        <v>561</v>
      </c>
      <c r="C105" s="82">
        <f t="shared" si="145"/>
        <v>450</v>
      </c>
      <c r="D105" s="84">
        <v>450</v>
      </c>
      <c r="E105" s="84">
        <v>0</v>
      </c>
      <c r="F105" s="84">
        <v>0</v>
      </c>
      <c r="G105" s="84">
        <v>0</v>
      </c>
      <c r="H105" s="82">
        <f t="shared" si="147"/>
        <v>221</v>
      </c>
      <c r="I105" s="84">
        <v>221</v>
      </c>
      <c r="J105" s="84">
        <v>0</v>
      </c>
      <c r="K105" s="84">
        <v>0</v>
      </c>
      <c r="L105" s="84">
        <v>0</v>
      </c>
      <c r="M105" s="84">
        <f t="shared" ref="M105" si="163">IFERROR(H105/C105*100,"-")</f>
        <v>49.111111111111114</v>
      </c>
      <c r="N105" s="84">
        <f t="shared" ref="N105:N106" si="164">IFERROR(I105/D105*100,"-")</f>
        <v>49.111111111111114</v>
      </c>
      <c r="O105" s="84" t="str">
        <f t="shared" ref="O105:O106" si="165">IFERROR(J105/E105*100,"-")</f>
        <v>-</v>
      </c>
      <c r="P105" s="84" t="str">
        <f t="shared" ref="P105" si="166">IFERROR(K105/F105*100,"-")</f>
        <v>-</v>
      </c>
      <c r="Q105" s="85" t="s">
        <v>562</v>
      </c>
    </row>
    <row r="106" spans="1:17" s="346" customFormat="1" ht="44.25" hidden="1" customHeight="1" outlineLevel="2" x14ac:dyDescent="0.25">
      <c r="A106" s="100"/>
      <c r="B106" s="81" t="s">
        <v>897</v>
      </c>
      <c r="C106" s="82">
        <f>SUM(D106:G106)</f>
        <v>895</v>
      </c>
      <c r="D106" s="84">
        <v>44.8</v>
      </c>
      <c r="E106" s="84">
        <v>850.2</v>
      </c>
      <c r="F106" s="84"/>
      <c r="G106" s="84"/>
      <c r="H106" s="82">
        <f t="shared" si="147"/>
        <v>895</v>
      </c>
      <c r="I106" s="84">
        <v>44.8</v>
      </c>
      <c r="J106" s="84">
        <v>850.2</v>
      </c>
      <c r="K106" s="84"/>
      <c r="L106" s="84"/>
      <c r="M106" s="84"/>
      <c r="N106" s="84">
        <f t="shared" si="164"/>
        <v>100</v>
      </c>
      <c r="O106" s="84">
        <f t="shared" si="165"/>
        <v>100</v>
      </c>
      <c r="P106" s="84"/>
      <c r="Q106" s="85"/>
    </row>
    <row r="107" spans="1:17" s="353" customFormat="1" ht="40.5" hidden="1" outlineLevel="1" x14ac:dyDescent="0.25">
      <c r="A107" s="92">
        <v>15</v>
      </c>
      <c r="B107" s="1" t="s">
        <v>90</v>
      </c>
      <c r="C107" s="93">
        <f t="shared" ref="C107:C117" si="167">SUM(D107:G107)</f>
        <v>45</v>
      </c>
      <c r="D107" s="93">
        <f>D108</f>
        <v>45</v>
      </c>
      <c r="E107" s="93">
        <f>E108</f>
        <v>0</v>
      </c>
      <c r="F107" s="93">
        <f>F108</f>
        <v>0</v>
      </c>
      <c r="G107" s="93">
        <f>G108</f>
        <v>0</v>
      </c>
      <c r="H107" s="93">
        <f>SUM(I107:L107)</f>
        <v>0</v>
      </c>
      <c r="I107" s="93">
        <f>I108</f>
        <v>0</v>
      </c>
      <c r="J107" s="93">
        <f>J108</f>
        <v>0</v>
      </c>
      <c r="K107" s="93">
        <f>K108</f>
        <v>0</v>
      </c>
      <c r="L107" s="93">
        <f>L108</f>
        <v>0</v>
      </c>
      <c r="M107" s="2">
        <f t="shared" si="134"/>
        <v>0</v>
      </c>
      <c r="N107" s="2">
        <f t="shared" si="134"/>
        <v>0</v>
      </c>
      <c r="O107" s="2" t="str">
        <f t="shared" si="134"/>
        <v>-</v>
      </c>
      <c r="P107" s="2" t="str">
        <f t="shared" si="134"/>
        <v>-</v>
      </c>
      <c r="Q107" s="96"/>
    </row>
    <row r="108" spans="1:17" s="346" customFormat="1" ht="27" hidden="1" outlineLevel="3" x14ac:dyDescent="0.25">
      <c r="A108" s="100"/>
      <c r="B108" s="81" t="s">
        <v>563</v>
      </c>
      <c r="C108" s="82">
        <f t="shared" si="167"/>
        <v>45</v>
      </c>
      <c r="D108" s="84">
        <f>D109+D110</f>
        <v>45</v>
      </c>
      <c r="E108" s="84">
        <f>E109+E110</f>
        <v>0</v>
      </c>
      <c r="F108" s="84">
        <f>F109+F110</f>
        <v>0</v>
      </c>
      <c r="G108" s="84">
        <f>G109+G110</f>
        <v>0</v>
      </c>
      <c r="H108" s="82">
        <f>SUM(I108:L108)</f>
        <v>0</v>
      </c>
      <c r="I108" s="84">
        <f>I109+I110</f>
        <v>0</v>
      </c>
      <c r="J108" s="84">
        <f>J109+J110</f>
        <v>0</v>
      </c>
      <c r="K108" s="84">
        <f>K109+K110</f>
        <v>0</v>
      </c>
      <c r="L108" s="84">
        <f>L109+L110</f>
        <v>0</v>
      </c>
      <c r="M108" s="84">
        <f t="shared" si="134"/>
        <v>0</v>
      </c>
      <c r="N108" s="84">
        <f t="shared" si="134"/>
        <v>0</v>
      </c>
      <c r="O108" s="84" t="str">
        <f t="shared" si="134"/>
        <v>-</v>
      </c>
      <c r="P108" s="84" t="str">
        <f t="shared" si="134"/>
        <v>-</v>
      </c>
      <c r="Q108" s="85"/>
    </row>
    <row r="109" spans="1:17" s="366" customFormat="1" ht="40.5" hidden="1" outlineLevel="5" x14ac:dyDescent="0.25">
      <c r="A109" s="130"/>
      <c r="B109" s="87" t="s">
        <v>79</v>
      </c>
      <c r="C109" s="102">
        <f t="shared" si="167"/>
        <v>24.3</v>
      </c>
      <c r="D109" s="6">
        <v>24.3</v>
      </c>
      <c r="E109" s="102">
        <v>0</v>
      </c>
      <c r="F109" s="102">
        <v>0</v>
      </c>
      <c r="G109" s="102">
        <v>0</v>
      </c>
      <c r="H109" s="102">
        <f>SUM(I109:L109)</f>
        <v>0</v>
      </c>
      <c r="I109" s="102">
        <v>0</v>
      </c>
      <c r="J109" s="102">
        <v>0</v>
      </c>
      <c r="K109" s="102">
        <v>0</v>
      </c>
      <c r="L109" s="102">
        <v>0</v>
      </c>
      <c r="M109" s="6">
        <f t="shared" si="134"/>
        <v>0</v>
      </c>
      <c r="N109" s="6">
        <f t="shared" si="134"/>
        <v>0</v>
      </c>
      <c r="O109" s="6" t="str">
        <f t="shared" si="134"/>
        <v>-</v>
      </c>
      <c r="P109" s="6" t="str">
        <f t="shared" si="134"/>
        <v>-</v>
      </c>
      <c r="Q109" s="90" t="s">
        <v>713</v>
      </c>
    </row>
    <row r="110" spans="1:17" s="366" customFormat="1" ht="63.75" hidden="1" outlineLevel="5" x14ac:dyDescent="0.25">
      <c r="A110" s="131"/>
      <c r="B110" s="87" t="s">
        <v>91</v>
      </c>
      <c r="C110" s="102">
        <f t="shared" si="167"/>
        <v>20.7</v>
      </c>
      <c r="D110" s="6">
        <v>20.7</v>
      </c>
      <c r="E110" s="102">
        <v>0</v>
      </c>
      <c r="F110" s="102">
        <v>0</v>
      </c>
      <c r="G110" s="102">
        <v>0</v>
      </c>
      <c r="H110" s="102">
        <f>SUM(I110:L110)</f>
        <v>0</v>
      </c>
      <c r="I110" s="102">
        <v>0</v>
      </c>
      <c r="J110" s="102">
        <v>0</v>
      </c>
      <c r="K110" s="102">
        <v>0</v>
      </c>
      <c r="L110" s="102">
        <v>0</v>
      </c>
      <c r="M110" s="6">
        <f t="shared" si="134"/>
        <v>0</v>
      </c>
      <c r="N110" s="6">
        <f t="shared" si="134"/>
        <v>0</v>
      </c>
      <c r="O110" s="6" t="str">
        <f t="shared" si="134"/>
        <v>-</v>
      </c>
      <c r="P110" s="6" t="str">
        <f t="shared" si="134"/>
        <v>-</v>
      </c>
      <c r="Q110" s="90" t="s">
        <v>714</v>
      </c>
    </row>
    <row r="111" spans="1:17" s="366" customFormat="1" ht="27.75" customHeight="1" collapsed="1" x14ac:dyDescent="0.25">
      <c r="A111" s="380"/>
      <c r="B111" s="356" t="s">
        <v>92</v>
      </c>
      <c r="C111" s="367">
        <f t="shared" si="167"/>
        <v>8835</v>
      </c>
      <c r="D111" s="367">
        <f>D112+D117+D131</f>
        <v>8835</v>
      </c>
      <c r="E111" s="367">
        <f>E112+E117+E131</f>
        <v>0</v>
      </c>
      <c r="F111" s="367">
        <f>F112+F117+F131</f>
        <v>0</v>
      </c>
      <c r="G111" s="367">
        <f>G112+G117+G131</f>
        <v>0</v>
      </c>
      <c r="H111" s="367">
        <f t="shared" ref="H111:H121" si="168">SUM(I111:L111)</f>
        <v>1226.2</v>
      </c>
      <c r="I111" s="367">
        <f>I112+I117+I131</f>
        <v>1226.2</v>
      </c>
      <c r="J111" s="367">
        <f>J112+J117+J131</f>
        <v>0</v>
      </c>
      <c r="K111" s="367">
        <f>K112+K117+K131</f>
        <v>0</v>
      </c>
      <c r="L111" s="367">
        <f>L112+L117+L131</f>
        <v>0</v>
      </c>
      <c r="M111" s="373">
        <f t="shared" si="134"/>
        <v>13.878890775325411</v>
      </c>
      <c r="N111" s="373">
        <f t="shared" si="134"/>
        <v>13.878890775325411</v>
      </c>
      <c r="O111" s="373" t="str">
        <f t="shared" si="134"/>
        <v>-</v>
      </c>
      <c r="P111" s="373" t="str">
        <f t="shared" si="134"/>
        <v>-</v>
      </c>
      <c r="Q111" s="349"/>
    </row>
    <row r="112" spans="1:17" s="353" customFormat="1" ht="87" hidden="1" customHeight="1" outlineLevel="1" collapsed="1" x14ac:dyDescent="0.25">
      <c r="A112" s="361">
        <v>16</v>
      </c>
      <c r="B112" s="381" t="s">
        <v>93</v>
      </c>
      <c r="C112" s="360">
        <f t="shared" si="167"/>
        <v>60</v>
      </c>
      <c r="D112" s="360">
        <f>SUM(D113:D114)</f>
        <v>60</v>
      </c>
      <c r="E112" s="360">
        <f>SUM(E113:E114)</f>
        <v>0</v>
      </c>
      <c r="F112" s="360">
        <f>SUM(F113:F114)</f>
        <v>0</v>
      </c>
      <c r="G112" s="360">
        <f>SUM(G113:G114)</f>
        <v>0</v>
      </c>
      <c r="H112" s="360">
        <f t="shared" si="168"/>
        <v>0</v>
      </c>
      <c r="I112" s="360">
        <f>SUM(I113:I114)</f>
        <v>0</v>
      </c>
      <c r="J112" s="360">
        <f>SUM(J113:J114)</f>
        <v>0</v>
      </c>
      <c r="K112" s="360">
        <f>SUM(K113:K114)</f>
        <v>0</v>
      </c>
      <c r="L112" s="360">
        <f>SUM(L113:L114)</f>
        <v>0</v>
      </c>
      <c r="M112" s="374">
        <f t="shared" si="134"/>
        <v>0</v>
      </c>
      <c r="N112" s="374">
        <f t="shared" si="134"/>
        <v>0</v>
      </c>
      <c r="O112" s="374" t="str">
        <f t="shared" si="134"/>
        <v>-</v>
      </c>
      <c r="P112" s="374" t="str">
        <f t="shared" si="134"/>
        <v>-</v>
      </c>
      <c r="Q112" s="352"/>
    </row>
    <row r="113" spans="1:17" s="346" customFormat="1" ht="38.25" hidden="1" outlineLevel="3" x14ac:dyDescent="0.2">
      <c r="A113" s="382"/>
      <c r="B113" s="358" t="s">
        <v>549</v>
      </c>
      <c r="C113" s="370">
        <f t="shared" si="167"/>
        <v>20</v>
      </c>
      <c r="D113" s="336">
        <v>20</v>
      </c>
      <c r="E113" s="336">
        <v>0</v>
      </c>
      <c r="F113" s="336">
        <v>0</v>
      </c>
      <c r="G113" s="336">
        <v>0</v>
      </c>
      <c r="H113" s="370">
        <f t="shared" si="168"/>
        <v>0</v>
      </c>
      <c r="I113" s="336">
        <v>0</v>
      </c>
      <c r="J113" s="336">
        <v>0</v>
      </c>
      <c r="K113" s="336">
        <v>0</v>
      </c>
      <c r="L113" s="336">
        <v>0</v>
      </c>
      <c r="M113" s="336">
        <f t="shared" si="134"/>
        <v>0</v>
      </c>
      <c r="N113" s="336">
        <f t="shared" si="134"/>
        <v>0</v>
      </c>
      <c r="O113" s="336" t="str">
        <f t="shared" si="134"/>
        <v>-</v>
      </c>
      <c r="P113" s="336" t="str">
        <f t="shared" si="134"/>
        <v>-</v>
      </c>
      <c r="Q113" s="345" t="s">
        <v>832</v>
      </c>
    </row>
    <row r="114" spans="1:17" s="346" customFormat="1" ht="25.5" hidden="1" outlineLevel="3" x14ac:dyDescent="0.2">
      <c r="A114" s="383"/>
      <c r="B114" s="358" t="s">
        <v>550</v>
      </c>
      <c r="C114" s="370">
        <f t="shared" si="167"/>
        <v>40</v>
      </c>
      <c r="D114" s="336">
        <f>SUM(D115:D116)</f>
        <v>40</v>
      </c>
      <c r="E114" s="336">
        <f t="shared" ref="E114:F114" si="169">SUM(E115:E116)</f>
        <v>0</v>
      </c>
      <c r="F114" s="336">
        <f t="shared" si="169"/>
        <v>0</v>
      </c>
      <c r="G114" s="336">
        <v>0</v>
      </c>
      <c r="H114" s="370">
        <f t="shared" si="168"/>
        <v>0</v>
      </c>
      <c r="I114" s="336">
        <f>SUM(I115:I116)</f>
        <v>0</v>
      </c>
      <c r="J114" s="336">
        <v>0</v>
      </c>
      <c r="K114" s="336">
        <v>0</v>
      </c>
      <c r="L114" s="336">
        <v>0</v>
      </c>
      <c r="M114" s="336">
        <f t="shared" ref="M114" si="170">IFERROR(H114/C114*100,"-")</f>
        <v>0</v>
      </c>
      <c r="N114" s="336">
        <f t="shared" ref="N114" si="171">IFERROR(I114/D114*100,"-")</f>
        <v>0</v>
      </c>
      <c r="O114" s="336" t="str">
        <f t="shared" ref="O114" si="172">IFERROR(J114/E114*100,"-")</f>
        <v>-</v>
      </c>
      <c r="P114" s="336" t="str">
        <f t="shared" ref="P114" si="173">IFERROR(K114/F114*100,"-")</f>
        <v>-</v>
      </c>
      <c r="Q114" s="345"/>
    </row>
    <row r="115" spans="1:17" s="348" customFormat="1" ht="40.5" hidden="1" outlineLevel="4" x14ac:dyDescent="0.25">
      <c r="A115" s="376"/>
      <c r="B115" s="354" t="s">
        <v>658</v>
      </c>
      <c r="C115" s="372">
        <f t="shared" ref="C115:C116" si="174">SUM(D115:G115)</f>
        <v>5</v>
      </c>
      <c r="D115" s="341">
        <v>5</v>
      </c>
      <c r="E115" s="341">
        <v>0</v>
      </c>
      <c r="F115" s="341">
        <v>0</v>
      </c>
      <c r="G115" s="341">
        <v>0</v>
      </c>
      <c r="H115" s="372">
        <f t="shared" ref="H115:H116" si="175">SUM(I115:L115)</f>
        <v>0</v>
      </c>
      <c r="I115" s="341">
        <v>0</v>
      </c>
      <c r="J115" s="341">
        <v>0</v>
      </c>
      <c r="K115" s="341">
        <v>0</v>
      </c>
      <c r="L115" s="341">
        <v>0</v>
      </c>
      <c r="M115" s="364">
        <f t="shared" ref="M115:M116" si="176">IFERROR(H115/C115*100,"-")</f>
        <v>0</v>
      </c>
      <c r="N115" s="364">
        <f t="shared" ref="N115:N116" si="177">IFERROR(I115/D115*100,"-")</f>
        <v>0</v>
      </c>
      <c r="O115" s="364" t="str">
        <f t="shared" ref="O115:O116" si="178">IFERROR(J115/E115*100,"-")</f>
        <v>-</v>
      </c>
      <c r="P115" s="364" t="str">
        <f t="shared" ref="P115:P116" si="179">IFERROR(K115/F115*100,"-")</f>
        <v>-</v>
      </c>
      <c r="Q115" s="351" t="s">
        <v>660</v>
      </c>
    </row>
    <row r="116" spans="1:17" s="348" customFormat="1" ht="54" hidden="1" outlineLevel="4" x14ac:dyDescent="0.25">
      <c r="A116" s="376"/>
      <c r="B116" s="354" t="s">
        <v>659</v>
      </c>
      <c r="C116" s="372">
        <f t="shared" si="174"/>
        <v>35</v>
      </c>
      <c r="D116" s="341">
        <v>35</v>
      </c>
      <c r="E116" s="341">
        <v>0</v>
      </c>
      <c r="F116" s="341">
        <v>0</v>
      </c>
      <c r="G116" s="341">
        <v>0</v>
      </c>
      <c r="H116" s="372">
        <f t="shared" si="175"/>
        <v>0</v>
      </c>
      <c r="I116" s="341">
        <v>0</v>
      </c>
      <c r="J116" s="341">
        <v>0</v>
      </c>
      <c r="K116" s="341">
        <v>0</v>
      </c>
      <c r="L116" s="341">
        <v>0</v>
      </c>
      <c r="M116" s="364">
        <f t="shared" si="176"/>
        <v>0</v>
      </c>
      <c r="N116" s="364">
        <f t="shared" si="177"/>
        <v>0</v>
      </c>
      <c r="O116" s="364" t="str">
        <f t="shared" si="178"/>
        <v>-</v>
      </c>
      <c r="P116" s="364" t="str">
        <f t="shared" si="179"/>
        <v>-</v>
      </c>
      <c r="Q116" s="351" t="s">
        <v>660</v>
      </c>
    </row>
    <row r="117" spans="1:17" s="353" customFormat="1" ht="72" hidden="1" customHeight="1" outlineLevel="1" collapsed="1" x14ac:dyDescent="0.25">
      <c r="A117" s="361">
        <v>17</v>
      </c>
      <c r="B117" s="381" t="s">
        <v>94</v>
      </c>
      <c r="C117" s="360">
        <f t="shared" si="167"/>
        <v>8724</v>
      </c>
      <c r="D117" s="360">
        <f>D118+D120+D126+D128+D130</f>
        <v>8724</v>
      </c>
      <c r="E117" s="360">
        <f t="shared" ref="E117:F117" si="180">E118+E120+E126+E128+E130</f>
        <v>0</v>
      </c>
      <c r="F117" s="360">
        <f t="shared" si="180"/>
        <v>0</v>
      </c>
      <c r="G117" s="360">
        <f>SUM(G118:G120)</f>
        <v>0</v>
      </c>
      <c r="H117" s="360">
        <f>SUM(I117:L117)</f>
        <v>1218.2</v>
      </c>
      <c r="I117" s="360">
        <f>I118+I120+I126+I128+I130</f>
        <v>1218.2</v>
      </c>
      <c r="J117" s="360">
        <f t="shared" ref="J117:K117" si="181">J118+J120+J126+J128+J130</f>
        <v>0</v>
      </c>
      <c r="K117" s="360">
        <f t="shared" si="181"/>
        <v>0</v>
      </c>
      <c r="L117" s="360">
        <f>SUM(L118:L120)</f>
        <v>0</v>
      </c>
      <c r="M117" s="374">
        <f t="shared" si="134"/>
        <v>13.963778083447961</v>
      </c>
      <c r="N117" s="374">
        <f t="shared" si="134"/>
        <v>13.963778083447961</v>
      </c>
      <c r="O117" s="374" t="str">
        <f t="shared" si="134"/>
        <v>-</v>
      </c>
      <c r="P117" s="374" t="str">
        <f t="shared" si="134"/>
        <v>-</v>
      </c>
      <c r="Q117" s="352"/>
    </row>
    <row r="118" spans="1:17" s="346" customFormat="1" ht="38.25" hidden="1" outlineLevel="3" collapsed="1" x14ac:dyDescent="0.25">
      <c r="A118" s="375"/>
      <c r="B118" s="345" t="s">
        <v>661</v>
      </c>
      <c r="C118" s="370">
        <f t="shared" ref="C118:C127" si="182">SUM(D118:G118)</f>
        <v>50</v>
      </c>
      <c r="D118" s="336">
        <f>D119</f>
        <v>50</v>
      </c>
      <c r="E118" s="336">
        <f t="shared" ref="E118:F118" si="183">E119</f>
        <v>0</v>
      </c>
      <c r="F118" s="336">
        <f t="shared" si="183"/>
        <v>0</v>
      </c>
      <c r="G118" s="336">
        <v>0</v>
      </c>
      <c r="H118" s="370">
        <f t="shared" si="168"/>
        <v>0</v>
      </c>
      <c r="I118" s="336">
        <f>I119</f>
        <v>0</v>
      </c>
      <c r="J118" s="336">
        <f t="shared" ref="J118:K118" si="184">J119</f>
        <v>0</v>
      </c>
      <c r="K118" s="336">
        <f t="shared" si="184"/>
        <v>0</v>
      </c>
      <c r="L118" s="336">
        <v>0</v>
      </c>
      <c r="M118" s="336">
        <f t="shared" si="134"/>
        <v>0</v>
      </c>
      <c r="N118" s="336">
        <f t="shared" si="134"/>
        <v>0</v>
      </c>
      <c r="O118" s="336" t="str">
        <f t="shared" si="134"/>
        <v>-</v>
      </c>
      <c r="P118" s="336" t="str">
        <f t="shared" si="134"/>
        <v>-</v>
      </c>
      <c r="Q118" s="476" t="s">
        <v>663</v>
      </c>
    </row>
    <row r="119" spans="1:17" s="366" customFormat="1" ht="38.25" hidden="1" outlineLevel="4" x14ac:dyDescent="0.25">
      <c r="A119" s="380"/>
      <c r="B119" s="384" t="s">
        <v>662</v>
      </c>
      <c r="C119" s="372">
        <f t="shared" ref="C119" si="185">SUM(D119:G119)</f>
        <v>50</v>
      </c>
      <c r="D119" s="364">
        <v>50</v>
      </c>
      <c r="E119" s="364">
        <v>0</v>
      </c>
      <c r="F119" s="364">
        <v>0</v>
      </c>
      <c r="G119" s="364">
        <v>0</v>
      </c>
      <c r="H119" s="372">
        <f t="shared" ref="H119" si="186">SUM(I119:L119)</f>
        <v>0</v>
      </c>
      <c r="I119" s="364">
        <v>0</v>
      </c>
      <c r="J119" s="364">
        <v>0</v>
      </c>
      <c r="K119" s="364">
        <v>0</v>
      </c>
      <c r="L119" s="364">
        <v>0</v>
      </c>
      <c r="M119" s="364">
        <f t="shared" ref="M119" si="187">IFERROR(H119/C119*100,"-")</f>
        <v>0</v>
      </c>
      <c r="N119" s="364">
        <f t="shared" ref="N119" si="188">IFERROR(I119/D119*100,"-")</f>
        <v>0</v>
      </c>
      <c r="O119" s="364" t="str">
        <f t="shared" ref="O119" si="189">IFERROR(J119/E119*100,"-")</f>
        <v>-</v>
      </c>
      <c r="P119" s="364" t="str">
        <f t="shared" ref="P119" si="190">IFERROR(K119/F119*100,"-")</f>
        <v>-</v>
      </c>
      <c r="Q119" s="477"/>
    </row>
    <row r="120" spans="1:17" s="346" customFormat="1" ht="23.25" hidden="1" customHeight="1" outlineLevel="3" collapsed="1" x14ac:dyDescent="0.25">
      <c r="A120" s="375"/>
      <c r="B120" s="345" t="s">
        <v>556</v>
      </c>
      <c r="C120" s="370">
        <f t="shared" si="182"/>
        <v>6989</v>
      </c>
      <c r="D120" s="336">
        <f>SUM(D121:D125)</f>
        <v>6989</v>
      </c>
      <c r="E120" s="336">
        <f t="shared" ref="E120:F120" si="191">SUM(E121:E125)</f>
        <v>0</v>
      </c>
      <c r="F120" s="336">
        <f t="shared" si="191"/>
        <v>0</v>
      </c>
      <c r="G120" s="336">
        <f>SUM(G121:G125)</f>
        <v>0</v>
      </c>
      <c r="H120" s="370">
        <f t="shared" si="168"/>
        <v>867.5</v>
      </c>
      <c r="I120" s="336">
        <f>SUM(I121:I125)</f>
        <v>867.5</v>
      </c>
      <c r="J120" s="336">
        <f t="shared" ref="J120:K120" si="192">SUM(J121:J125)</f>
        <v>0</v>
      </c>
      <c r="K120" s="336">
        <f t="shared" si="192"/>
        <v>0</v>
      </c>
      <c r="L120" s="336">
        <f>SUM(L121:L125)</f>
        <v>0</v>
      </c>
      <c r="M120" s="337">
        <f t="shared" ref="M120:P149" si="193">IFERROR(H120/C120*100,"-")</f>
        <v>12.412362283588497</v>
      </c>
      <c r="N120" s="337">
        <f t="shared" si="193"/>
        <v>12.412362283588497</v>
      </c>
      <c r="O120" s="337" t="str">
        <f t="shared" si="193"/>
        <v>-</v>
      </c>
      <c r="P120" s="337" t="str">
        <f t="shared" si="193"/>
        <v>-</v>
      </c>
      <c r="Q120" s="345"/>
    </row>
    <row r="121" spans="1:17" s="366" customFormat="1" ht="38.25" hidden="1" outlineLevel="4" x14ac:dyDescent="0.25">
      <c r="A121" s="380"/>
      <c r="B121" s="384" t="s">
        <v>557</v>
      </c>
      <c r="C121" s="372">
        <f t="shared" si="182"/>
        <v>701</v>
      </c>
      <c r="D121" s="364">
        <v>701</v>
      </c>
      <c r="E121" s="364">
        <v>0</v>
      </c>
      <c r="F121" s="364">
        <v>0</v>
      </c>
      <c r="G121" s="364">
        <v>0</v>
      </c>
      <c r="H121" s="372">
        <f t="shared" si="168"/>
        <v>333.8</v>
      </c>
      <c r="I121" s="364">
        <v>333.8</v>
      </c>
      <c r="J121" s="364">
        <v>0</v>
      </c>
      <c r="K121" s="364">
        <v>0</v>
      </c>
      <c r="L121" s="364">
        <v>0</v>
      </c>
      <c r="M121" s="364">
        <f t="shared" si="193"/>
        <v>47.617689015691873</v>
      </c>
      <c r="N121" s="364">
        <f t="shared" si="193"/>
        <v>47.617689015691873</v>
      </c>
      <c r="O121" s="364" t="str">
        <f t="shared" si="193"/>
        <v>-</v>
      </c>
      <c r="P121" s="364" t="str">
        <f t="shared" si="193"/>
        <v>-</v>
      </c>
      <c r="Q121" s="351" t="s">
        <v>665</v>
      </c>
    </row>
    <row r="122" spans="1:17" s="366" customFormat="1" ht="15.75" hidden="1" customHeight="1" outlineLevel="4" x14ac:dyDescent="0.25">
      <c r="A122" s="380"/>
      <c r="B122" s="384" t="s">
        <v>580</v>
      </c>
      <c r="C122" s="372">
        <f t="shared" si="182"/>
        <v>53</v>
      </c>
      <c r="D122" s="364">
        <v>53</v>
      </c>
      <c r="E122" s="364">
        <v>0</v>
      </c>
      <c r="F122" s="364">
        <v>0</v>
      </c>
      <c r="G122" s="364">
        <v>0</v>
      </c>
      <c r="H122" s="372">
        <f t="shared" ref="H122:H127" si="194">SUM(I122:L122)</f>
        <v>50</v>
      </c>
      <c r="I122" s="364">
        <v>50</v>
      </c>
      <c r="J122" s="364">
        <v>0</v>
      </c>
      <c r="K122" s="364">
        <v>0</v>
      </c>
      <c r="L122" s="364">
        <v>0</v>
      </c>
      <c r="M122" s="364">
        <f t="shared" si="193"/>
        <v>94.339622641509436</v>
      </c>
      <c r="N122" s="364">
        <f t="shared" si="193"/>
        <v>94.339622641509436</v>
      </c>
      <c r="O122" s="364" t="str">
        <f t="shared" si="193"/>
        <v>-</v>
      </c>
      <c r="P122" s="364" t="str">
        <f t="shared" si="193"/>
        <v>-</v>
      </c>
      <c r="Q122" s="351"/>
    </row>
    <row r="123" spans="1:17" s="366" customFormat="1" ht="18" hidden="1" customHeight="1" outlineLevel="4" x14ac:dyDescent="0.25">
      <c r="A123" s="380"/>
      <c r="B123" s="384" t="s">
        <v>558</v>
      </c>
      <c r="C123" s="372">
        <f t="shared" si="182"/>
        <v>5250</v>
      </c>
      <c r="D123" s="364">
        <v>5250</v>
      </c>
      <c r="E123" s="364">
        <v>0</v>
      </c>
      <c r="F123" s="364">
        <v>0</v>
      </c>
      <c r="G123" s="364">
        <v>0</v>
      </c>
      <c r="H123" s="372">
        <f t="shared" si="194"/>
        <v>349.5</v>
      </c>
      <c r="I123" s="364">
        <v>349.5</v>
      </c>
      <c r="J123" s="364">
        <v>0</v>
      </c>
      <c r="K123" s="364">
        <v>0</v>
      </c>
      <c r="L123" s="364">
        <v>0</v>
      </c>
      <c r="M123" s="364">
        <f t="shared" si="193"/>
        <v>6.6571428571428575</v>
      </c>
      <c r="N123" s="364">
        <f t="shared" si="193"/>
        <v>6.6571428571428575</v>
      </c>
      <c r="O123" s="373" t="str">
        <f t="shared" si="193"/>
        <v>-</v>
      </c>
      <c r="P123" s="373" t="str">
        <f t="shared" si="193"/>
        <v>-</v>
      </c>
      <c r="Q123" s="351"/>
    </row>
    <row r="124" spans="1:17" s="366" customFormat="1" ht="25.5" hidden="1" outlineLevel="4" x14ac:dyDescent="0.25">
      <c r="A124" s="380"/>
      <c r="B124" s="385" t="s">
        <v>664</v>
      </c>
      <c r="C124" s="372">
        <f t="shared" si="182"/>
        <v>150</v>
      </c>
      <c r="D124" s="364">
        <v>150</v>
      </c>
      <c r="E124" s="364">
        <v>0</v>
      </c>
      <c r="F124" s="364">
        <v>0</v>
      </c>
      <c r="G124" s="364">
        <v>0</v>
      </c>
      <c r="H124" s="372">
        <f t="shared" si="194"/>
        <v>0</v>
      </c>
      <c r="I124" s="364">
        <v>0</v>
      </c>
      <c r="J124" s="364">
        <v>0</v>
      </c>
      <c r="K124" s="364">
        <v>0</v>
      </c>
      <c r="L124" s="364">
        <v>0</v>
      </c>
      <c r="M124" s="364">
        <f t="shared" si="193"/>
        <v>0</v>
      </c>
      <c r="N124" s="364">
        <f t="shared" si="193"/>
        <v>0</v>
      </c>
      <c r="O124" s="364" t="str">
        <f t="shared" si="193"/>
        <v>-</v>
      </c>
      <c r="P124" s="364" t="str">
        <f t="shared" si="193"/>
        <v>-</v>
      </c>
      <c r="Q124" s="351" t="s">
        <v>666</v>
      </c>
    </row>
    <row r="125" spans="1:17" s="366" customFormat="1" ht="38.25" hidden="1" outlineLevel="4" x14ac:dyDescent="0.25">
      <c r="A125" s="380"/>
      <c r="B125" s="386" t="s">
        <v>620</v>
      </c>
      <c r="C125" s="372">
        <f t="shared" si="182"/>
        <v>835</v>
      </c>
      <c r="D125" s="364">
        <v>835</v>
      </c>
      <c r="E125" s="364">
        <v>0</v>
      </c>
      <c r="F125" s="364">
        <v>0</v>
      </c>
      <c r="G125" s="364">
        <v>0</v>
      </c>
      <c r="H125" s="372">
        <f t="shared" si="194"/>
        <v>134.19999999999999</v>
      </c>
      <c r="I125" s="364">
        <v>134.19999999999999</v>
      </c>
      <c r="J125" s="364">
        <v>0</v>
      </c>
      <c r="K125" s="364">
        <v>0</v>
      </c>
      <c r="L125" s="364">
        <v>0</v>
      </c>
      <c r="M125" s="364">
        <f t="shared" si="193"/>
        <v>16.071856287425149</v>
      </c>
      <c r="N125" s="364">
        <f t="shared" si="193"/>
        <v>16.071856287425149</v>
      </c>
      <c r="O125" s="364" t="str">
        <f t="shared" si="193"/>
        <v>-</v>
      </c>
      <c r="P125" s="364" t="str">
        <f t="shared" si="193"/>
        <v>-</v>
      </c>
      <c r="Q125" s="351"/>
    </row>
    <row r="126" spans="1:17" s="346" customFormat="1" ht="25.5" hidden="1" outlineLevel="3" collapsed="1" x14ac:dyDescent="0.25">
      <c r="A126" s="375"/>
      <c r="B126" s="345" t="s">
        <v>49</v>
      </c>
      <c r="C126" s="370">
        <f>SUM(D126:F126)</f>
        <v>452</v>
      </c>
      <c r="D126" s="336">
        <f>D127</f>
        <v>452</v>
      </c>
      <c r="E126" s="336">
        <f t="shared" ref="E126:F126" si="195">E127</f>
        <v>0</v>
      </c>
      <c r="F126" s="336">
        <f t="shared" si="195"/>
        <v>0</v>
      </c>
      <c r="G126" s="336" t="e">
        <f>SUM(G127:G133)</f>
        <v>#REF!</v>
      </c>
      <c r="H126" s="370">
        <f>SUM(I126:K126)</f>
        <v>138.4</v>
      </c>
      <c r="I126" s="336">
        <f>I127</f>
        <v>138.4</v>
      </c>
      <c r="J126" s="336">
        <f t="shared" ref="J126:K126" si="196">J127</f>
        <v>0</v>
      </c>
      <c r="K126" s="336">
        <f t="shared" si="196"/>
        <v>0</v>
      </c>
      <c r="L126" s="336" t="e">
        <f>SUM(L127:L133)</f>
        <v>#REF!</v>
      </c>
      <c r="M126" s="337">
        <f t="shared" ref="M126" si="197">IFERROR(H126/C126*100,"-")</f>
        <v>30.619469026548675</v>
      </c>
      <c r="N126" s="337">
        <f t="shared" ref="N126" si="198">IFERROR(I126/D126*100,"-")</f>
        <v>30.619469026548675</v>
      </c>
      <c r="O126" s="337" t="str">
        <f t="shared" ref="O126" si="199">IFERROR(J126/E126*100,"-")</f>
        <v>-</v>
      </c>
      <c r="P126" s="337" t="str">
        <f t="shared" ref="P126" si="200">IFERROR(K126/F126*100,"-")</f>
        <v>-</v>
      </c>
      <c r="Q126" s="345"/>
    </row>
    <row r="127" spans="1:17" s="366" customFormat="1" ht="38.25" hidden="1" outlineLevel="4" x14ac:dyDescent="0.25">
      <c r="A127" s="380"/>
      <c r="B127" s="386" t="s">
        <v>116</v>
      </c>
      <c r="C127" s="372">
        <f t="shared" si="182"/>
        <v>452</v>
      </c>
      <c r="D127" s="364">
        <v>452</v>
      </c>
      <c r="E127" s="364"/>
      <c r="F127" s="364"/>
      <c r="G127" s="364"/>
      <c r="H127" s="372">
        <f t="shared" si="194"/>
        <v>138.4</v>
      </c>
      <c r="I127" s="364">
        <v>138.4</v>
      </c>
      <c r="J127" s="364"/>
      <c r="K127" s="364"/>
      <c r="L127" s="364"/>
      <c r="M127" s="364">
        <f t="shared" ref="M127:M128" si="201">IFERROR(H127/C127*100,"-")</f>
        <v>30.619469026548675</v>
      </c>
      <c r="N127" s="364">
        <f t="shared" ref="N127:N128" si="202">IFERROR(I127/D127*100,"-")</f>
        <v>30.619469026548675</v>
      </c>
      <c r="O127" s="364" t="str">
        <f t="shared" ref="O127:O128" si="203">IFERROR(J127/E127*100,"-")</f>
        <v>-</v>
      </c>
      <c r="P127" s="364" t="str">
        <f t="shared" ref="P127:P128" si="204">IFERROR(K127/F127*100,"-")</f>
        <v>-</v>
      </c>
      <c r="Q127" s="351"/>
    </row>
    <row r="128" spans="1:17" s="346" customFormat="1" ht="89.25" hidden="1" outlineLevel="3" collapsed="1" x14ac:dyDescent="0.25">
      <c r="A128" s="375"/>
      <c r="B128" s="345" t="s">
        <v>559</v>
      </c>
      <c r="C128" s="370">
        <f>SUM(D128:F128)</f>
        <v>918</v>
      </c>
      <c r="D128" s="336">
        <f>D129</f>
        <v>918</v>
      </c>
      <c r="E128" s="336">
        <f t="shared" ref="E128:F128" si="205">E129</f>
        <v>0</v>
      </c>
      <c r="F128" s="336">
        <f t="shared" si="205"/>
        <v>0</v>
      </c>
      <c r="G128" s="336" t="e">
        <f>SUM(G129:G135)</f>
        <v>#REF!</v>
      </c>
      <c r="H128" s="370">
        <f>SUM(I128:K128)</f>
        <v>212.3</v>
      </c>
      <c r="I128" s="336">
        <f>I129</f>
        <v>212.3</v>
      </c>
      <c r="J128" s="336">
        <f t="shared" ref="J128:K128" si="206">J129</f>
        <v>0</v>
      </c>
      <c r="K128" s="336">
        <f t="shared" si="206"/>
        <v>0</v>
      </c>
      <c r="L128" s="336" t="e">
        <f>SUM(L129:L135)</f>
        <v>#REF!</v>
      </c>
      <c r="M128" s="337">
        <f t="shared" si="201"/>
        <v>23.126361655773422</v>
      </c>
      <c r="N128" s="337">
        <f t="shared" si="202"/>
        <v>23.126361655773422</v>
      </c>
      <c r="O128" s="337" t="str">
        <f t="shared" si="203"/>
        <v>-</v>
      </c>
      <c r="P128" s="337" t="str">
        <f t="shared" si="204"/>
        <v>-</v>
      </c>
      <c r="Q128" s="345" t="s">
        <v>666</v>
      </c>
    </row>
    <row r="129" spans="1:17" s="366" customFormat="1" ht="17.25" hidden="1" customHeight="1" outlineLevel="4" x14ac:dyDescent="0.25">
      <c r="A129" s="380"/>
      <c r="B129" s="385" t="s">
        <v>667</v>
      </c>
      <c r="C129" s="372">
        <f>SUM(D129:G129)</f>
        <v>918</v>
      </c>
      <c r="D129" s="364">
        <v>918</v>
      </c>
      <c r="E129" s="364">
        <v>0</v>
      </c>
      <c r="F129" s="364">
        <v>0</v>
      </c>
      <c r="G129" s="364">
        <v>0</v>
      </c>
      <c r="H129" s="372">
        <f>SUM(I129:L129)</f>
        <v>212.3</v>
      </c>
      <c r="I129" s="364">
        <v>212.3</v>
      </c>
      <c r="J129" s="364">
        <v>0</v>
      </c>
      <c r="K129" s="364">
        <v>0</v>
      </c>
      <c r="L129" s="364">
        <v>0</v>
      </c>
      <c r="M129" s="364">
        <f t="shared" ref="M129:M130" si="207">IFERROR(H129/C129*100,"-")</f>
        <v>23.126361655773422</v>
      </c>
      <c r="N129" s="364">
        <f t="shared" ref="N129:N130" si="208">IFERROR(I129/D129*100,"-")</f>
        <v>23.126361655773422</v>
      </c>
      <c r="O129" s="364" t="str">
        <f t="shared" ref="O129:O130" si="209">IFERROR(J129/E129*100,"-")</f>
        <v>-</v>
      </c>
      <c r="P129" s="364" t="str">
        <f t="shared" ref="P129:P130" si="210">IFERROR(K129/F129*100,"-")</f>
        <v>-</v>
      </c>
      <c r="Q129" s="351"/>
    </row>
    <row r="130" spans="1:17" s="346" customFormat="1" ht="31.5" hidden="1" customHeight="1" outlineLevel="3" collapsed="1" x14ac:dyDescent="0.25">
      <c r="A130" s="375"/>
      <c r="B130" s="345" t="s">
        <v>560</v>
      </c>
      <c r="C130" s="370">
        <f>SUM(D130:F130)</f>
        <v>315</v>
      </c>
      <c r="D130" s="336">
        <v>315</v>
      </c>
      <c r="E130" s="336">
        <f t="shared" ref="E130" si="211">E131</f>
        <v>0</v>
      </c>
      <c r="F130" s="336">
        <f t="shared" ref="F130" si="212">F131</f>
        <v>0</v>
      </c>
      <c r="G130" s="336" t="e">
        <f>SUM(G131:G137)</f>
        <v>#REF!</v>
      </c>
      <c r="H130" s="370">
        <f>SUM(I130:K130)</f>
        <v>0</v>
      </c>
      <c r="I130" s="336">
        <v>0</v>
      </c>
      <c r="J130" s="336">
        <f t="shared" ref="J130" si="213">J131</f>
        <v>0</v>
      </c>
      <c r="K130" s="336">
        <f t="shared" ref="K130" si="214">K131</f>
        <v>0</v>
      </c>
      <c r="L130" s="336" t="e">
        <f>SUM(L131:L137)</f>
        <v>#REF!</v>
      </c>
      <c r="M130" s="337">
        <f t="shared" si="207"/>
        <v>0</v>
      </c>
      <c r="N130" s="337">
        <f t="shared" si="208"/>
        <v>0</v>
      </c>
      <c r="O130" s="337" t="str">
        <f t="shared" si="209"/>
        <v>-</v>
      </c>
      <c r="P130" s="337" t="str">
        <f t="shared" si="210"/>
        <v>-</v>
      </c>
      <c r="Q130" s="345" t="s">
        <v>668</v>
      </c>
    </row>
    <row r="131" spans="1:17" s="353" customFormat="1" ht="25.5" hidden="1" outlineLevel="1" collapsed="1" x14ac:dyDescent="0.25">
      <c r="A131" s="361">
        <v>18</v>
      </c>
      <c r="B131" s="381" t="s">
        <v>95</v>
      </c>
      <c r="C131" s="360">
        <f t="shared" ref="C131:C138" si="215">SUM(D131:G131)</f>
        <v>51</v>
      </c>
      <c r="D131" s="360">
        <f>D132</f>
        <v>51</v>
      </c>
      <c r="E131" s="360">
        <f>E132</f>
        <v>0</v>
      </c>
      <c r="F131" s="360">
        <f>F132</f>
        <v>0</v>
      </c>
      <c r="G131" s="360">
        <f>G132</f>
        <v>0</v>
      </c>
      <c r="H131" s="360">
        <f>SUM(I131:L131)</f>
        <v>8</v>
      </c>
      <c r="I131" s="360">
        <f>I132</f>
        <v>8</v>
      </c>
      <c r="J131" s="360">
        <f>J132</f>
        <v>0</v>
      </c>
      <c r="K131" s="360">
        <f>K132</f>
        <v>0</v>
      </c>
      <c r="L131" s="360">
        <f>L132</f>
        <v>0</v>
      </c>
      <c r="M131" s="374">
        <f t="shared" si="193"/>
        <v>15.686274509803921</v>
      </c>
      <c r="N131" s="374">
        <f t="shared" si="193"/>
        <v>15.686274509803921</v>
      </c>
      <c r="O131" s="374" t="str">
        <f t="shared" si="193"/>
        <v>-</v>
      </c>
      <c r="P131" s="374" t="str">
        <f t="shared" si="193"/>
        <v>-</v>
      </c>
      <c r="Q131" s="352"/>
    </row>
    <row r="132" spans="1:17" s="346" customFormat="1" ht="25.5" hidden="1" outlineLevel="2" x14ac:dyDescent="0.25">
      <c r="A132" s="387"/>
      <c r="B132" s="358" t="s">
        <v>637</v>
      </c>
      <c r="C132" s="370">
        <f t="shared" si="215"/>
        <v>51</v>
      </c>
      <c r="D132" s="388">
        <f>D133+D134</f>
        <v>51</v>
      </c>
      <c r="E132" s="388">
        <f>E133+E134</f>
        <v>0</v>
      </c>
      <c r="F132" s="388">
        <f>F133+F134</f>
        <v>0</v>
      </c>
      <c r="G132" s="388">
        <f>G133+G134</f>
        <v>0</v>
      </c>
      <c r="H132" s="370">
        <f>SUM(I132:L132)</f>
        <v>8</v>
      </c>
      <c r="I132" s="388">
        <f>I133+I134</f>
        <v>8</v>
      </c>
      <c r="J132" s="388">
        <f>J133+J134</f>
        <v>0</v>
      </c>
      <c r="K132" s="388">
        <f>K133+K134</f>
        <v>0</v>
      </c>
      <c r="L132" s="388">
        <f>L133+L134</f>
        <v>0</v>
      </c>
      <c r="M132" s="336">
        <f t="shared" si="193"/>
        <v>15.686274509803921</v>
      </c>
      <c r="N132" s="336">
        <f t="shared" si="193"/>
        <v>15.686274509803921</v>
      </c>
      <c r="O132" s="336" t="str">
        <f t="shared" si="193"/>
        <v>-</v>
      </c>
      <c r="P132" s="336" t="str">
        <f t="shared" si="193"/>
        <v>-</v>
      </c>
      <c r="Q132" s="345"/>
    </row>
    <row r="133" spans="1:17" s="366" customFormat="1" ht="42.75" hidden="1" customHeight="1" outlineLevel="3" x14ac:dyDescent="0.25">
      <c r="A133" s="389"/>
      <c r="B133" s="390" t="s">
        <v>79</v>
      </c>
      <c r="C133" s="365">
        <f t="shared" si="215"/>
        <v>25</v>
      </c>
      <c r="D133" s="391">
        <v>25</v>
      </c>
      <c r="E133" s="391">
        <v>0</v>
      </c>
      <c r="F133" s="391">
        <v>0</v>
      </c>
      <c r="G133" s="391">
        <v>0</v>
      </c>
      <c r="H133" s="365">
        <f>SUM(I133:L133)</f>
        <v>8</v>
      </c>
      <c r="I133" s="391">
        <v>8</v>
      </c>
      <c r="J133" s="391">
        <v>0</v>
      </c>
      <c r="K133" s="391">
        <v>0</v>
      </c>
      <c r="L133" s="391">
        <v>0</v>
      </c>
      <c r="M133" s="364">
        <f t="shared" si="193"/>
        <v>32</v>
      </c>
      <c r="N133" s="364">
        <f t="shared" si="193"/>
        <v>32</v>
      </c>
      <c r="O133" s="364" t="str">
        <f t="shared" si="193"/>
        <v>-</v>
      </c>
      <c r="P133" s="364" t="str">
        <f t="shared" si="193"/>
        <v>-</v>
      </c>
      <c r="Q133" s="351" t="s">
        <v>670</v>
      </c>
    </row>
    <row r="134" spans="1:17" s="366" customFormat="1" ht="38.25" hidden="1" outlineLevel="3" x14ac:dyDescent="0.25">
      <c r="A134" s="392"/>
      <c r="B134" s="390" t="s">
        <v>35</v>
      </c>
      <c r="C134" s="365">
        <f t="shared" si="215"/>
        <v>26</v>
      </c>
      <c r="D134" s="391">
        <v>26</v>
      </c>
      <c r="E134" s="391">
        <v>0</v>
      </c>
      <c r="F134" s="391">
        <v>0</v>
      </c>
      <c r="G134" s="391">
        <v>0</v>
      </c>
      <c r="H134" s="365">
        <f>SUM(I134:L134)</f>
        <v>0</v>
      </c>
      <c r="I134" s="391">
        <v>0</v>
      </c>
      <c r="J134" s="391">
        <v>0</v>
      </c>
      <c r="K134" s="391">
        <v>0</v>
      </c>
      <c r="L134" s="391">
        <v>0</v>
      </c>
      <c r="M134" s="364">
        <f t="shared" si="193"/>
        <v>0</v>
      </c>
      <c r="N134" s="364">
        <f t="shared" si="193"/>
        <v>0</v>
      </c>
      <c r="O134" s="364" t="str">
        <f t="shared" si="193"/>
        <v>-</v>
      </c>
      <c r="P134" s="364" t="str">
        <f t="shared" si="193"/>
        <v>-</v>
      </c>
      <c r="Q134" s="390" t="s">
        <v>669</v>
      </c>
    </row>
    <row r="135" spans="1:17" s="366" customFormat="1" ht="27" customHeight="1" collapsed="1" x14ac:dyDescent="0.25">
      <c r="A135" s="392"/>
      <c r="B135" s="356" t="s">
        <v>96</v>
      </c>
      <c r="C135" s="367">
        <f>SUM(D135:F135)</f>
        <v>101406.9</v>
      </c>
      <c r="D135" s="367">
        <f t="shared" ref="D135:L135" si="216">D136+D144</f>
        <v>28102.2</v>
      </c>
      <c r="E135" s="367">
        <f t="shared" si="216"/>
        <v>73304.7</v>
      </c>
      <c r="F135" s="367">
        <f t="shared" si="216"/>
        <v>0</v>
      </c>
      <c r="G135" s="367" t="e">
        <f t="shared" si="216"/>
        <v>#REF!</v>
      </c>
      <c r="H135" s="367">
        <f t="shared" si="216"/>
        <v>17300.900000000001</v>
      </c>
      <c r="I135" s="367">
        <f t="shared" si="216"/>
        <v>17300.900000000001</v>
      </c>
      <c r="J135" s="367">
        <f t="shared" si="216"/>
        <v>0</v>
      </c>
      <c r="K135" s="367">
        <f t="shared" si="216"/>
        <v>0</v>
      </c>
      <c r="L135" s="367" t="e">
        <f t="shared" si="216"/>
        <v>#REF!</v>
      </c>
      <c r="M135" s="373">
        <f t="shared" si="193"/>
        <v>17.060870611368657</v>
      </c>
      <c r="N135" s="373">
        <f t="shared" si="193"/>
        <v>61.56421917145277</v>
      </c>
      <c r="O135" s="373">
        <f t="shared" si="193"/>
        <v>0</v>
      </c>
      <c r="P135" s="373" t="str">
        <f t="shared" si="193"/>
        <v>-</v>
      </c>
      <c r="Q135" s="349"/>
    </row>
    <row r="136" spans="1:17" s="335" customFormat="1" ht="60" hidden="1" customHeight="1" outlineLevel="1" collapsed="1" x14ac:dyDescent="0.25">
      <c r="A136" s="359">
        <v>19</v>
      </c>
      <c r="B136" s="333" t="s">
        <v>108</v>
      </c>
      <c r="C136" s="360">
        <f t="shared" si="215"/>
        <v>7275.2</v>
      </c>
      <c r="D136" s="360">
        <f>D137+D139</f>
        <v>7275.2</v>
      </c>
      <c r="E136" s="360">
        <f>E137</f>
        <v>0</v>
      </c>
      <c r="F136" s="360">
        <f>F137</f>
        <v>0</v>
      </c>
      <c r="G136" s="360">
        <f>G137</f>
        <v>0</v>
      </c>
      <c r="H136" s="360">
        <f>SUM(I136:L136)</f>
        <v>5172.5</v>
      </c>
      <c r="I136" s="360">
        <f>I137+I139</f>
        <v>5172.5</v>
      </c>
      <c r="J136" s="360">
        <f>J137+J139</f>
        <v>0</v>
      </c>
      <c r="K136" s="360">
        <f>K137+K139</f>
        <v>0</v>
      </c>
      <c r="L136" s="360">
        <f>L137+L139</f>
        <v>0</v>
      </c>
      <c r="M136" s="393">
        <f t="shared" si="193"/>
        <v>71.097701781394335</v>
      </c>
      <c r="N136" s="393">
        <f t="shared" si="193"/>
        <v>71.097701781394335</v>
      </c>
      <c r="O136" s="393" t="str">
        <f t="shared" si="193"/>
        <v>-</v>
      </c>
      <c r="P136" s="393" t="str">
        <f t="shared" si="193"/>
        <v>-</v>
      </c>
      <c r="Q136" s="334"/>
    </row>
    <row r="137" spans="1:17" s="398" customFormat="1" ht="139.5" hidden="1" customHeight="1" outlineLevel="2" collapsed="1" x14ac:dyDescent="0.25">
      <c r="A137" s="394"/>
      <c r="B137" s="395" t="s">
        <v>109</v>
      </c>
      <c r="C137" s="396">
        <f t="shared" si="215"/>
        <v>7192.3</v>
      </c>
      <c r="D137" s="350">
        <f>D138</f>
        <v>7192.3</v>
      </c>
      <c r="E137" s="330">
        <f>SUM(E138:E143)</f>
        <v>0</v>
      </c>
      <c r="F137" s="330">
        <f>SUM(F138:F143)</f>
        <v>0</v>
      </c>
      <c r="G137" s="330">
        <f>SUM(G138:G143)</f>
        <v>0</v>
      </c>
      <c r="H137" s="396">
        <f t="shared" ref="H137:H146" si="217">SUM(I137:L137)</f>
        <v>5131.2</v>
      </c>
      <c r="I137" s="350">
        <f>I138</f>
        <v>5131.2</v>
      </c>
      <c r="J137" s="350">
        <f>SUM(J138:J143)</f>
        <v>0</v>
      </c>
      <c r="K137" s="350">
        <f>SUM(K138:K143)</f>
        <v>0</v>
      </c>
      <c r="L137" s="350">
        <f>SUM(L138:L143)</f>
        <v>0</v>
      </c>
      <c r="M137" s="397">
        <f t="shared" si="193"/>
        <v>71.342964003170053</v>
      </c>
      <c r="N137" s="397">
        <f t="shared" si="193"/>
        <v>71.342964003170053</v>
      </c>
      <c r="O137" s="397" t="str">
        <f t="shared" si="193"/>
        <v>-</v>
      </c>
      <c r="P137" s="397" t="str">
        <f t="shared" si="193"/>
        <v>-</v>
      </c>
      <c r="Q137" s="342"/>
    </row>
    <row r="138" spans="1:17" ht="120" hidden="1" customHeight="1" outlineLevel="3" x14ac:dyDescent="0.25">
      <c r="A138" s="399"/>
      <c r="B138" s="399" t="s">
        <v>592</v>
      </c>
      <c r="C138" s="400">
        <f t="shared" si="215"/>
        <v>7192.3</v>
      </c>
      <c r="D138" s="400">
        <v>7192.3</v>
      </c>
      <c r="E138" s="400">
        <v>0</v>
      </c>
      <c r="F138" s="400">
        <v>0</v>
      </c>
      <c r="G138" s="400">
        <v>0</v>
      </c>
      <c r="H138" s="401">
        <f t="shared" si="217"/>
        <v>5131.2</v>
      </c>
      <c r="I138" s="400">
        <v>5131.2</v>
      </c>
      <c r="J138" s="400">
        <v>0</v>
      </c>
      <c r="K138" s="400">
        <v>0</v>
      </c>
      <c r="L138" s="400">
        <v>0</v>
      </c>
      <c r="M138" s="402">
        <f t="shared" ref="M138" si="218">IFERROR(H138/C138*100,"-")</f>
        <v>71.342964003170053</v>
      </c>
      <c r="N138" s="402">
        <f t="shared" ref="N138" si="219">IFERROR(I138/D138*100,"-")</f>
        <v>71.342964003170053</v>
      </c>
      <c r="O138" s="402" t="str">
        <f t="shared" ref="O138" si="220">IFERROR(J138/E138*100,"-")</f>
        <v>-</v>
      </c>
      <c r="P138" s="402" t="str">
        <f t="shared" ref="P138" si="221">IFERROR(K138/F138*100,"-")</f>
        <v>-</v>
      </c>
      <c r="Q138" s="338"/>
    </row>
    <row r="139" spans="1:17" ht="47.25" hidden="1" outlineLevel="2" collapsed="1" x14ac:dyDescent="0.25">
      <c r="A139" s="379"/>
      <c r="B139" s="403" t="s">
        <v>110</v>
      </c>
      <c r="C139" s="365">
        <f>C140</f>
        <v>82.9</v>
      </c>
      <c r="D139" s="365">
        <f>D140</f>
        <v>82.9</v>
      </c>
      <c r="E139" s="365">
        <f t="shared" ref="E139:G139" si="222">E140</f>
        <v>0</v>
      </c>
      <c r="F139" s="365">
        <f t="shared" si="222"/>
        <v>0</v>
      </c>
      <c r="G139" s="365">
        <f t="shared" si="222"/>
        <v>0</v>
      </c>
      <c r="H139" s="365">
        <f t="shared" si="217"/>
        <v>41.3</v>
      </c>
      <c r="I139" s="365">
        <f>I140</f>
        <v>41.3</v>
      </c>
      <c r="J139" s="365">
        <f>J140</f>
        <v>0</v>
      </c>
      <c r="K139" s="365">
        <f>K140</f>
        <v>0</v>
      </c>
      <c r="L139" s="365">
        <f>L140</f>
        <v>0</v>
      </c>
      <c r="M139" s="404">
        <f t="shared" si="193"/>
        <v>49.819059107358257</v>
      </c>
      <c r="N139" s="404">
        <f t="shared" si="193"/>
        <v>49.819059107358257</v>
      </c>
      <c r="O139" s="404" t="str">
        <f t="shared" si="193"/>
        <v>-</v>
      </c>
      <c r="P139" s="404" t="str">
        <f t="shared" si="193"/>
        <v>-</v>
      </c>
      <c r="Q139" s="340"/>
    </row>
    <row r="140" spans="1:17" ht="33" hidden="1" customHeight="1" outlineLevel="3" x14ac:dyDescent="0.25">
      <c r="A140" s="405"/>
      <c r="B140" s="405" t="s">
        <v>563</v>
      </c>
      <c r="C140" s="406">
        <f t="shared" ref="C140:C148" si="223">SUM(D140:G140)</f>
        <v>82.9</v>
      </c>
      <c r="D140" s="406">
        <f>SUM(D141:D143)</f>
        <v>82.9</v>
      </c>
      <c r="E140" s="406">
        <f>SUM(E141:E143)</f>
        <v>0</v>
      </c>
      <c r="F140" s="406">
        <f>SUM(F141:F143)</f>
        <v>0</v>
      </c>
      <c r="G140" s="406">
        <f>SUM(G141:G143)</f>
        <v>0</v>
      </c>
      <c r="H140" s="407">
        <f>SUM(I140:L140)</f>
        <v>41.3</v>
      </c>
      <c r="I140" s="406">
        <f>SUM(I141:I143)</f>
        <v>41.3</v>
      </c>
      <c r="J140" s="406">
        <f>SUM(J141:J143)</f>
        <v>0</v>
      </c>
      <c r="K140" s="406">
        <f>SUM(K141:K143)</f>
        <v>0</v>
      </c>
      <c r="L140" s="406">
        <f>SUM(L141:L143)</f>
        <v>0</v>
      </c>
      <c r="M140" s="402">
        <f t="shared" si="193"/>
        <v>49.819059107358257</v>
      </c>
      <c r="N140" s="402">
        <f t="shared" si="193"/>
        <v>49.819059107358257</v>
      </c>
      <c r="O140" s="402" t="str">
        <f t="shared" si="193"/>
        <v>-</v>
      </c>
      <c r="P140" s="402" t="str">
        <f t="shared" si="193"/>
        <v>-</v>
      </c>
      <c r="Q140" s="338"/>
    </row>
    <row r="141" spans="1:17" ht="135" hidden="1" customHeight="1" outlineLevel="4" x14ac:dyDescent="0.25">
      <c r="A141" s="379"/>
      <c r="B141" s="408" t="s">
        <v>97</v>
      </c>
      <c r="C141" s="365">
        <f t="shared" si="223"/>
        <v>67.5</v>
      </c>
      <c r="D141" s="364">
        <v>67.5</v>
      </c>
      <c r="E141" s="364">
        <v>0</v>
      </c>
      <c r="F141" s="364">
        <v>0</v>
      </c>
      <c r="G141" s="364">
        <v>0</v>
      </c>
      <c r="H141" s="409">
        <f t="shared" si="217"/>
        <v>41.3</v>
      </c>
      <c r="I141" s="341">
        <v>41.3</v>
      </c>
      <c r="J141" s="364">
        <v>0</v>
      </c>
      <c r="K141" s="364">
        <v>0</v>
      </c>
      <c r="L141" s="364">
        <v>0</v>
      </c>
      <c r="M141" s="404">
        <f t="shared" si="193"/>
        <v>61.185185185185176</v>
      </c>
      <c r="N141" s="404">
        <f t="shared" si="193"/>
        <v>61.185185185185176</v>
      </c>
      <c r="O141" s="404" t="str">
        <f t="shared" si="193"/>
        <v>-</v>
      </c>
      <c r="P141" s="404" t="str">
        <f t="shared" si="193"/>
        <v>-</v>
      </c>
      <c r="Q141" s="340" t="s">
        <v>828</v>
      </c>
    </row>
    <row r="142" spans="1:17" ht="54.75" hidden="1" customHeight="1" outlineLevel="4" x14ac:dyDescent="0.25">
      <c r="A142" s="379"/>
      <c r="B142" s="408" t="s">
        <v>98</v>
      </c>
      <c r="C142" s="365">
        <f t="shared" si="223"/>
        <v>6</v>
      </c>
      <c r="D142" s="364">
        <v>6</v>
      </c>
      <c r="E142" s="364">
        <v>0</v>
      </c>
      <c r="F142" s="364">
        <v>0</v>
      </c>
      <c r="G142" s="364">
        <v>0</v>
      </c>
      <c r="H142" s="410">
        <f t="shared" si="217"/>
        <v>0</v>
      </c>
      <c r="I142" s="341">
        <v>0</v>
      </c>
      <c r="J142" s="364">
        <v>0</v>
      </c>
      <c r="K142" s="364">
        <v>0</v>
      </c>
      <c r="L142" s="364">
        <v>0</v>
      </c>
      <c r="M142" s="404">
        <f t="shared" si="193"/>
        <v>0</v>
      </c>
      <c r="N142" s="404">
        <f t="shared" si="193"/>
        <v>0</v>
      </c>
      <c r="O142" s="404" t="str">
        <f t="shared" si="193"/>
        <v>-</v>
      </c>
      <c r="P142" s="404" t="str">
        <f t="shared" si="193"/>
        <v>-</v>
      </c>
      <c r="Q142" s="340" t="s">
        <v>593</v>
      </c>
    </row>
    <row r="143" spans="1:17" ht="69.75" hidden="1" customHeight="1" outlineLevel="4" x14ac:dyDescent="0.25">
      <c r="A143" s="379"/>
      <c r="B143" s="371" t="s">
        <v>99</v>
      </c>
      <c r="C143" s="365">
        <f t="shared" si="223"/>
        <v>9.4</v>
      </c>
      <c r="D143" s="364">
        <v>9.4</v>
      </c>
      <c r="E143" s="364">
        <v>0</v>
      </c>
      <c r="F143" s="364">
        <v>0</v>
      </c>
      <c r="G143" s="364">
        <v>0</v>
      </c>
      <c r="H143" s="410">
        <f t="shared" si="217"/>
        <v>0</v>
      </c>
      <c r="I143" s="364">
        <v>0</v>
      </c>
      <c r="J143" s="364">
        <v>0</v>
      </c>
      <c r="K143" s="364">
        <v>0</v>
      </c>
      <c r="L143" s="364">
        <v>0</v>
      </c>
      <c r="M143" s="404">
        <f t="shared" si="193"/>
        <v>0</v>
      </c>
      <c r="N143" s="404">
        <f t="shared" si="193"/>
        <v>0</v>
      </c>
      <c r="O143" s="404" t="str">
        <f t="shared" si="193"/>
        <v>-</v>
      </c>
      <c r="P143" s="404" t="str">
        <f t="shared" si="193"/>
        <v>-</v>
      </c>
      <c r="Q143" s="340" t="s">
        <v>594</v>
      </c>
    </row>
    <row r="144" spans="1:17" s="335" customFormat="1" ht="60.75" hidden="1" customHeight="1" outlineLevel="1" collapsed="1" x14ac:dyDescent="0.25">
      <c r="A144" s="359">
        <v>20</v>
      </c>
      <c r="B144" s="333" t="s">
        <v>111</v>
      </c>
      <c r="C144" s="360">
        <f>SUM(D144:F144)</f>
        <v>94131.7</v>
      </c>
      <c r="D144" s="360">
        <f>D145+D149</f>
        <v>20827</v>
      </c>
      <c r="E144" s="360">
        <f>E145+E149</f>
        <v>73304.7</v>
      </c>
      <c r="F144" s="360">
        <f>F145</f>
        <v>0</v>
      </c>
      <c r="G144" s="360" t="e">
        <f>G145</f>
        <v>#REF!</v>
      </c>
      <c r="H144" s="360">
        <f>SUM(I144:K144)</f>
        <v>12128.4</v>
      </c>
      <c r="I144" s="360">
        <f>I145+I149</f>
        <v>12128.4</v>
      </c>
      <c r="J144" s="360">
        <f>J145+J149</f>
        <v>0</v>
      </c>
      <c r="K144" s="360">
        <f>K145+K149</f>
        <v>0</v>
      </c>
      <c r="L144" s="360" t="e">
        <f>L145+L149</f>
        <v>#REF!</v>
      </c>
      <c r="M144" s="393">
        <f t="shared" si="193"/>
        <v>12.884501182917127</v>
      </c>
      <c r="N144" s="393">
        <f t="shared" si="193"/>
        <v>58.234023143035486</v>
      </c>
      <c r="O144" s="393">
        <f t="shared" si="193"/>
        <v>0</v>
      </c>
      <c r="P144" s="393" t="str">
        <f t="shared" si="193"/>
        <v>-</v>
      </c>
      <c r="Q144" s="334"/>
    </row>
    <row r="145" spans="1:17" s="416" customFormat="1" ht="72.75" hidden="1" customHeight="1" outlineLevel="2" collapsed="1" x14ac:dyDescent="0.25">
      <c r="A145" s="411"/>
      <c r="B145" s="412" t="s">
        <v>112</v>
      </c>
      <c r="C145" s="413">
        <f>SUM(D145:F145)</f>
        <v>16968.900000000001</v>
      </c>
      <c r="D145" s="413">
        <f>D146</f>
        <v>16968.900000000001</v>
      </c>
      <c r="E145" s="413">
        <f>E146</f>
        <v>0</v>
      </c>
      <c r="F145" s="413">
        <f>F146+F149</f>
        <v>0</v>
      </c>
      <c r="G145" s="413" t="e">
        <f>G146+G149</f>
        <v>#REF!</v>
      </c>
      <c r="H145" s="413">
        <f t="shared" si="217"/>
        <v>12128.4</v>
      </c>
      <c r="I145" s="413">
        <f>I146</f>
        <v>12128.4</v>
      </c>
      <c r="J145" s="413">
        <f>J146</f>
        <v>0</v>
      </c>
      <c r="K145" s="413">
        <f>K146</f>
        <v>0</v>
      </c>
      <c r="L145" s="413">
        <f>L146</f>
        <v>0</v>
      </c>
      <c r="M145" s="414">
        <f t="shared" si="193"/>
        <v>71.474285310185095</v>
      </c>
      <c r="N145" s="414">
        <f t="shared" si="193"/>
        <v>71.474285310185095</v>
      </c>
      <c r="O145" s="414" t="str">
        <f t="shared" si="193"/>
        <v>-</v>
      </c>
      <c r="P145" s="414" t="str">
        <f t="shared" si="193"/>
        <v>-</v>
      </c>
      <c r="Q145" s="415"/>
    </row>
    <row r="146" spans="1:17" ht="75" hidden="1" customHeight="1" outlineLevel="3" collapsed="1" x14ac:dyDescent="0.25">
      <c r="A146" s="357"/>
      <c r="B146" s="369" t="s">
        <v>466</v>
      </c>
      <c r="C146" s="370">
        <f t="shared" si="223"/>
        <v>16968.900000000001</v>
      </c>
      <c r="D146" s="370">
        <f>SUM(D147:D148)</f>
        <v>16968.900000000001</v>
      </c>
      <c r="E146" s="370">
        <f>SUM(E147:E148)</f>
        <v>0</v>
      </c>
      <c r="F146" s="370">
        <f>SUM(F147:F148)</f>
        <v>0</v>
      </c>
      <c r="G146" s="370">
        <f>SUM(G147:G148)</f>
        <v>0</v>
      </c>
      <c r="H146" s="370">
        <f t="shared" si="217"/>
        <v>12128.4</v>
      </c>
      <c r="I146" s="336">
        <f>SUM(I147:I148)</f>
        <v>12128.4</v>
      </c>
      <c r="J146" s="336">
        <f>SUM(J147:J148)</f>
        <v>0</v>
      </c>
      <c r="K146" s="336">
        <f>SUM(K147:K148)</f>
        <v>0</v>
      </c>
      <c r="L146" s="336">
        <f>SUM(L147:L148)</f>
        <v>0</v>
      </c>
      <c r="M146" s="417">
        <f t="shared" si="193"/>
        <v>71.474285310185095</v>
      </c>
      <c r="N146" s="417">
        <f t="shared" si="193"/>
        <v>71.474285310185095</v>
      </c>
      <c r="O146" s="417" t="str">
        <f t="shared" si="193"/>
        <v>-</v>
      </c>
      <c r="P146" s="417" t="str">
        <f t="shared" si="193"/>
        <v>-</v>
      </c>
      <c r="Q146" s="338"/>
    </row>
    <row r="147" spans="1:17" ht="75" hidden="1" customHeight="1" outlineLevel="4" x14ac:dyDescent="0.25">
      <c r="A147" s="418"/>
      <c r="B147" s="371" t="s">
        <v>467</v>
      </c>
      <c r="C147" s="365">
        <f t="shared" si="223"/>
        <v>1232.8</v>
      </c>
      <c r="D147" s="365">
        <v>1232.8</v>
      </c>
      <c r="E147" s="365">
        <v>0</v>
      </c>
      <c r="F147" s="365">
        <v>0</v>
      </c>
      <c r="G147" s="365">
        <v>0</v>
      </c>
      <c r="H147" s="365">
        <f t="shared" ref="H147:H148" si="224">SUM(I147:L147)</f>
        <v>305</v>
      </c>
      <c r="I147" s="365">
        <v>305</v>
      </c>
      <c r="J147" s="365">
        <v>0</v>
      </c>
      <c r="K147" s="365">
        <v>0</v>
      </c>
      <c r="L147" s="365">
        <v>0</v>
      </c>
      <c r="M147" s="419">
        <f t="shared" si="193"/>
        <v>24.740428293316029</v>
      </c>
      <c r="N147" s="419">
        <f t="shared" si="193"/>
        <v>24.740428293316029</v>
      </c>
      <c r="O147" s="397" t="str">
        <f t="shared" si="193"/>
        <v>-</v>
      </c>
      <c r="P147" s="397" t="str">
        <f t="shared" si="193"/>
        <v>-</v>
      </c>
      <c r="Q147" s="340" t="s">
        <v>469</v>
      </c>
    </row>
    <row r="148" spans="1:17" ht="60" hidden="1" customHeight="1" outlineLevel="4" x14ac:dyDescent="0.25">
      <c r="A148" s="418"/>
      <c r="B148" s="371" t="s">
        <v>468</v>
      </c>
      <c r="C148" s="365">
        <f t="shared" si="223"/>
        <v>15736.1</v>
      </c>
      <c r="D148" s="365">
        <v>15736.1</v>
      </c>
      <c r="E148" s="365">
        <v>0</v>
      </c>
      <c r="F148" s="365">
        <v>0</v>
      </c>
      <c r="G148" s="365">
        <v>0</v>
      </c>
      <c r="H148" s="365">
        <f t="shared" si="224"/>
        <v>11823.4</v>
      </c>
      <c r="I148" s="365">
        <v>11823.4</v>
      </c>
      <c r="J148" s="365">
        <v>0</v>
      </c>
      <c r="K148" s="365">
        <v>0</v>
      </c>
      <c r="L148" s="365">
        <v>0</v>
      </c>
      <c r="M148" s="419">
        <f t="shared" si="193"/>
        <v>75.135516424018661</v>
      </c>
      <c r="N148" s="419">
        <f t="shared" si="193"/>
        <v>75.135516424018661</v>
      </c>
      <c r="O148" s="397" t="str">
        <f t="shared" si="193"/>
        <v>-</v>
      </c>
      <c r="P148" s="397" t="str">
        <f t="shared" si="193"/>
        <v>-</v>
      </c>
      <c r="Q148" s="420"/>
    </row>
    <row r="149" spans="1:17" s="424" customFormat="1" ht="57" hidden="1" customHeight="1" outlineLevel="2" collapsed="1" x14ac:dyDescent="0.25">
      <c r="A149" s="421"/>
      <c r="B149" s="422" t="s">
        <v>113</v>
      </c>
      <c r="C149" s="423">
        <f>C150</f>
        <v>77162.8</v>
      </c>
      <c r="D149" s="423">
        <f t="shared" ref="D149:K149" si="225">D150</f>
        <v>3858.1</v>
      </c>
      <c r="E149" s="423">
        <f t="shared" si="225"/>
        <v>73304.7</v>
      </c>
      <c r="F149" s="423">
        <f t="shared" si="225"/>
        <v>0</v>
      </c>
      <c r="G149" s="423" t="e">
        <f t="shared" si="225"/>
        <v>#REF!</v>
      </c>
      <c r="H149" s="423">
        <f t="shared" si="225"/>
        <v>0</v>
      </c>
      <c r="I149" s="423">
        <f t="shared" si="225"/>
        <v>0</v>
      </c>
      <c r="J149" s="423">
        <f t="shared" si="225"/>
        <v>0</v>
      </c>
      <c r="K149" s="423">
        <f t="shared" si="225"/>
        <v>0</v>
      </c>
      <c r="L149" s="373" t="e">
        <f>L150+#REF!</f>
        <v>#REF!</v>
      </c>
      <c r="M149" s="419">
        <f t="shared" si="193"/>
        <v>0</v>
      </c>
      <c r="N149" s="419">
        <f t="shared" si="193"/>
        <v>0</v>
      </c>
      <c r="O149" s="397">
        <f t="shared" si="193"/>
        <v>0</v>
      </c>
      <c r="P149" s="397" t="str">
        <f t="shared" si="193"/>
        <v>-</v>
      </c>
      <c r="Q149" s="340"/>
    </row>
    <row r="150" spans="1:17" s="339" customFormat="1" ht="60" hidden="1" customHeight="1" outlineLevel="3" x14ac:dyDescent="0.25">
      <c r="A150" s="357"/>
      <c r="B150" s="369" t="s">
        <v>471</v>
      </c>
      <c r="C150" s="370">
        <f>SUM(D150:F150)</f>
        <v>77162.8</v>
      </c>
      <c r="D150" s="370">
        <v>3858.1</v>
      </c>
      <c r="E150" s="370">
        <v>73304.7</v>
      </c>
      <c r="F150" s="370">
        <v>0</v>
      </c>
      <c r="G150" s="370" t="e">
        <f>#REF!</f>
        <v>#REF!</v>
      </c>
      <c r="H150" s="370">
        <f>SUM(I150:K150)</f>
        <v>0</v>
      </c>
      <c r="I150" s="336">
        <v>0</v>
      </c>
      <c r="J150" s="336">
        <v>0</v>
      </c>
      <c r="K150" s="336">
        <v>0</v>
      </c>
      <c r="L150" s="336" t="e">
        <f>#REF!</f>
        <v>#REF!</v>
      </c>
      <c r="M150" s="417">
        <f t="shared" ref="M150" si="226">IFERROR(H150/C150*100,"-")</f>
        <v>0</v>
      </c>
      <c r="N150" s="417">
        <f t="shared" ref="N150" si="227">IFERROR(I150/D150*100,"-")</f>
        <v>0</v>
      </c>
      <c r="O150" s="417">
        <f t="shared" ref="O150" si="228">IFERROR(J150/E150*100,"-")</f>
        <v>0</v>
      </c>
      <c r="P150" s="417" t="str">
        <f t="shared" ref="P150" si="229">IFERROR(K150/F150*100,"-")</f>
        <v>-</v>
      </c>
      <c r="Q150" s="338" t="s">
        <v>470</v>
      </c>
    </row>
    <row r="151" spans="1:17" x14ac:dyDescent="0.25">
      <c r="A151" s="326"/>
    </row>
    <row r="152" spans="1:17" x14ac:dyDescent="0.25">
      <c r="A152" s="326"/>
    </row>
    <row r="154" spans="1:17" ht="29.25" customHeight="1" x14ac:dyDescent="0.25">
      <c r="A154" s="475" t="s">
        <v>285</v>
      </c>
      <c r="B154" s="475"/>
      <c r="C154" s="475"/>
      <c r="D154" s="475"/>
      <c r="E154" s="426"/>
      <c r="F154" s="426"/>
      <c r="G154" s="426"/>
      <c r="H154" s="426"/>
      <c r="I154" s="426"/>
      <c r="J154" s="426"/>
      <c r="K154" s="426"/>
      <c r="L154" s="426"/>
      <c r="M154" s="475" t="s">
        <v>284</v>
      </c>
      <c r="N154" s="475"/>
      <c r="O154" s="426"/>
      <c r="P154" s="426"/>
      <c r="Q154" s="426"/>
    </row>
    <row r="155" spans="1:17" ht="15" customHeight="1" x14ac:dyDescent="0.25">
      <c r="A155" s="427"/>
      <c r="B155" s="427"/>
    </row>
    <row r="156" spans="1:17" ht="13.5" customHeight="1" x14ac:dyDescent="0.25">
      <c r="A156" s="427"/>
      <c r="B156" s="427"/>
    </row>
    <row r="157" spans="1:17" hidden="1" x14ac:dyDescent="0.25"/>
    <row r="158" spans="1:17" ht="8.25" customHeight="1" x14ac:dyDescent="0.25"/>
    <row r="159" spans="1:17" x14ac:dyDescent="0.25">
      <c r="A159" s="428" t="s">
        <v>286</v>
      </c>
    </row>
  </sheetData>
  <mergeCells count="19">
    <mergeCell ref="Q118:Q119"/>
    <mergeCell ref="A1:Q1"/>
    <mergeCell ref="A2:Q2"/>
    <mergeCell ref="A4:A6"/>
    <mergeCell ref="B4:B6"/>
    <mergeCell ref="C4:F4"/>
    <mergeCell ref="G4:G6"/>
    <mergeCell ref="H4:K4"/>
    <mergeCell ref="L4:L6"/>
    <mergeCell ref="M4:P4"/>
    <mergeCell ref="Q4:Q6"/>
    <mergeCell ref="C5:C6"/>
    <mergeCell ref="D5:F5"/>
    <mergeCell ref="H5:H6"/>
    <mergeCell ref="I5:K5"/>
    <mergeCell ref="M5:M6"/>
    <mergeCell ref="N5:P5"/>
    <mergeCell ref="A154:D154"/>
    <mergeCell ref="M154:N154"/>
  </mergeCells>
  <pageMargins left="0.11811023622047245" right="0.11811023622047245" top="0.59055118110236227" bottom="0.19685039370078741" header="0.31496062992125984" footer="0.31496062992125984"/>
  <pageSetup paperSize="9" scale="62" fitToHeight="14" orientation="landscape" r:id="rId1"/>
  <headerFooter differentFirst="1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40"/>
  <sheetViews>
    <sheetView view="pageBreakPreview" zoomScaleNormal="100" zoomScaleSheetLayoutView="100" workbookViewId="0">
      <pane xSplit="2" ySplit="5" topLeftCell="C58" activePane="bottomRight" state="frozen"/>
      <selection pane="topRight" activeCell="C1" sqref="C1"/>
      <selection pane="bottomLeft" activeCell="A6" sqref="A6"/>
      <selection pane="bottomRight" activeCell="A61" sqref="A61:H63"/>
    </sheetView>
  </sheetViews>
  <sheetFormatPr defaultRowHeight="15" outlineLevelRow="3" x14ac:dyDescent="0.25"/>
  <cols>
    <col min="1" max="1" width="4.42578125" style="11" customWidth="1"/>
    <col min="2" max="2" width="53" style="11" customWidth="1"/>
    <col min="3" max="3" width="10.5703125" style="11" customWidth="1"/>
    <col min="4" max="4" width="11" style="11" customWidth="1"/>
    <col min="5" max="5" width="13.85546875" style="11" customWidth="1"/>
    <col min="6" max="6" width="10.7109375" style="11" customWidth="1"/>
    <col min="7" max="7" width="11.5703125" style="11" customWidth="1"/>
    <col min="8" max="8" width="23.140625" style="11" customWidth="1"/>
    <col min="9" max="16384" width="9.140625" style="11"/>
  </cols>
  <sheetData>
    <row r="1" spans="1:21" s="9" customFormat="1" ht="18.75" x14ac:dyDescent="0.25">
      <c r="A1" s="472" t="s">
        <v>123</v>
      </c>
      <c r="B1" s="472"/>
      <c r="C1" s="472"/>
      <c r="D1" s="472"/>
      <c r="E1" s="472"/>
      <c r="F1" s="472"/>
      <c r="G1" s="472"/>
      <c r="H1" s="472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s="9" customFormat="1" ht="51.75" customHeight="1" x14ac:dyDescent="0.25">
      <c r="A2" s="473" t="s">
        <v>840</v>
      </c>
      <c r="B2" s="473"/>
      <c r="C2" s="473"/>
      <c r="D2" s="473"/>
      <c r="E2" s="473"/>
      <c r="F2" s="473"/>
      <c r="G2" s="473"/>
      <c r="H2" s="473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4" spans="1:21" s="9" customFormat="1" ht="18.75" customHeight="1" x14ac:dyDescent="0.25">
      <c r="A4" s="449" t="s">
        <v>0</v>
      </c>
      <c r="B4" s="449" t="s">
        <v>124</v>
      </c>
      <c r="C4" s="449" t="s">
        <v>125</v>
      </c>
      <c r="D4" s="449" t="s">
        <v>126</v>
      </c>
      <c r="E4" s="449" t="s">
        <v>127</v>
      </c>
      <c r="F4" s="470" t="s">
        <v>128</v>
      </c>
      <c r="G4" s="470" t="s">
        <v>152</v>
      </c>
      <c r="H4" s="474" t="s">
        <v>129</v>
      </c>
    </row>
    <row r="5" spans="1:21" s="9" customFormat="1" ht="67.5" customHeight="1" x14ac:dyDescent="0.25">
      <c r="A5" s="449"/>
      <c r="B5" s="449"/>
      <c r="C5" s="449"/>
      <c r="D5" s="449"/>
      <c r="E5" s="449"/>
      <c r="F5" s="471"/>
      <c r="G5" s="471"/>
      <c r="H5" s="474"/>
    </row>
    <row r="6" spans="1:21" s="9" customFormat="1" ht="17.25" customHeight="1" collapsed="1" x14ac:dyDescent="0.25">
      <c r="A6" s="481" t="s">
        <v>70</v>
      </c>
      <c r="B6" s="482"/>
      <c r="C6" s="482"/>
      <c r="D6" s="482"/>
      <c r="E6" s="482"/>
      <c r="F6" s="482"/>
      <c r="G6" s="482"/>
      <c r="H6" s="483"/>
    </row>
    <row r="7" spans="1:21" s="9" customFormat="1" ht="32.25" hidden="1" customHeight="1" outlineLevel="1" x14ac:dyDescent="0.25">
      <c r="A7" s="97"/>
      <c r="B7" s="466" t="s">
        <v>71</v>
      </c>
      <c r="C7" s="467"/>
      <c r="D7" s="467"/>
      <c r="E7" s="467"/>
      <c r="F7" s="467"/>
      <c r="G7" s="467"/>
      <c r="H7" s="468"/>
    </row>
    <row r="8" spans="1:21" s="9" customFormat="1" ht="27" hidden="1" outlineLevel="2" x14ac:dyDescent="0.25">
      <c r="A8" s="97"/>
      <c r="B8" s="10" t="s">
        <v>588</v>
      </c>
      <c r="C8" s="76" t="s">
        <v>206</v>
      </c>
      <c r="D8" s="76">
        <v>30</v>
      </c>
      <c r="E8" s="76">
        <v>40</v>
      </c>
      <c r="F8" s="76">
        <v>40</v>
      </c>
      <c r="G8" s="98">
        <f>F8/E8</f>
        <v>1</v>
      </c>
      <c r="H8" s="104"/>
    </row>
    <row r="9" spans="1:21" s="9" customFormat="1" ht="40.5" hidden="1" outlineLevel="2" x14ac:dyDescent="0.25">
      <c r="A9" s="97"/>
      <c r="B9" s="10" t="s">
        <v>201</v>
      </c>
      <c r="C9" s="76" t="s">
        <v>202</v>
      </c>
      <c r="D9" s="76">
        <v>1</v>
      </c>
      <c r="E9" s="76">
        <v>0</v>
      </c>
      <c r="F9" s="76">
        <v>0</v>
      </c>
      <c r="G9" s="98" t="s">
        <v>167</v>
      </c>
      <c r="H9" s="104"/>
    </row>
    <row r="10" spans="1:21" s="9" customFormat="1" ht="54" hidden="1" outlineLevel="2" x14ac:dyDescent="0.25">
      <c r="A10" s="97"/>
      <c r="B10" s="10" t="s">
        <v>203</v>
      </c>
      <c r="C10" s="76" t="s">
        <v>120</v>
      </c>
      <c r="D10" s="76">
        <v>60</v>
      </c>
      <c r="E10" s="76">
        <v>10</v>
      </c>
      <c r="F10" s="76">
        <v>0</v>
      </c>
      <c r="G10" s="98">
        <f>F10/E10</f>
        <v>0</v>
      </c>
      <c r="H10" s="104"/>
    </row>
    <row r="11" spans="1:21" s="9" customFormat="1" ht="27" hidden="1" outlineLevel="2" x14ac:dyDescent="0.25">
      <c r="A11" s="97"/>
      <c r="B11" s="10" t="s">
        <v>242</v>
      </c>
      <c r="C11" s="324" t="s">
        <v>202</v>
      </c>
      <c r="D11" s="76">
        <v>1</v>
      </c>
      <c r="E11" s="76">
        <v>1</v>
      </c>
      <c r="F11" s="76">
        <v>1</v>
      </c>
      <c r="G11" s="98">
        <f>F11/E11</f>
        <v>1</v>
      </c>
      <c r="H11" s="104"/>
    </row>
    <row r="12" spans="1:21" s="9" customFormat="1" ht="40.5" hidden="1" outlineLevel="2" x14ac:dyDescent="0.25">
      <c r="A12" s="97"/>
      <c r="B12" s="10" t="s">
        <v>205</v>
      </c>
      <c r="C12" s="76" t="s">
        <v>770</v>
      </c>
      <c r="D12" s="76">
        <v>0</v>
      </c>
      <c r="E12" s="76">
        <v>500</v>
      </c>
      <c r="F12" s="76">
        <v>0</v>
      </c>
      <c r="G12" s="98">
        <f>F12/E12</f>
        <v>0</v>
      </c>
      <c r="H12" s="104"/>
    </row>
    <row r="13" spans="1:21" s="9" customFormat="1" ht="33.75" hidden="1" customHeight="1" outlineLevel="1" x14ac:dyDescent="0.25">
      <c r="A13" s="97"/>
      <c r="B13" s="466" t="s">
        <v>72</v>
      </c>
      <c r="C13" s="467"/>
      <c r="D13" s="467"/>
      <c r="E13" s="467"/>
      <c r="F13" s="467"/>
      <c r="G13" s="467"/>
      <c r="H13" s="468"/>
    </row>
    <row r="14" spans="1:21" s="9" customFormat="1" hidden="1" outlineLevel="2" x14ac:dyDescent="0.25">
      <c r="A14" s="97"/>
      <c r="B14" s="10" t="s">
        <v>565</v>
      </c>
      <c r="C14" s="76" t="s">
        <v>120</v>
      </c>
      <c r="D14" s="76">
        <v>1</v>
      </c>
      <c r="E14" s="76">
        <v>1</v>
      </c>
      <c r="F14" s="76">
        <v>0.45</v>
      </c>
      <c r="G14" s="98">
        <f>F14/E14</f>
        <v>0.45</v>
      </c>
      <c r="H14" s="104"/>
    </row>
    <row r="15" spans="1:21" s="9" customFormat="1" ht="27" hidden="1" outlineLevel="2" x14ac:dyDescent="0.25">
      <c r="A15" s="97"/>
      <c r="B15" s="10" t="s">
        <v>583</v>
      </c>
      <c r="C15" s="324"/>
      <c r="D15" s="76"/>
      <c r="E15" s="76"/>
      <c r="F15" s="76"/>
      <c r="G15" s="98"/>
      <c r="H15" s="104"/>
    </row>
    <row r="16" spans="1:21" s="9" customFormat="1" hidden="1" outlineLevel="2" x14ac:dyDescent="0.25">
      <c r="A16" s="97"/>
      <c r="B16" s="10" t="s">
        <v>569</v>
      </c>
      <c r="C16" s="76" t="s">
        <v>151</v>
      </c>
      <c r="D16" s="76">
        <v>0</v>
      </c>
      <c r="E16" s="76">
        <v>1</v>
      </c>
      <c r="F16" s="76">
        <v>1</v>
      </c>
      <c r="G16" s="98">
        <f t="shared" ref="G16" si="0">F16/E16</f>
        <v>1</v>
      </c>
      <c r="H16" s="104"/>
    </row>
    <row r="17" spans="1:8" s="9" customFormat="1" ht="27" hidden="1" outlineLevel="3" x14ac:dyDescent="0.25">
      <c r="A17" s="97"/>
      <c r="B17" s="10" t="s">
        <v>570</v>
      </c>
      <c r="C17" s="324" t="s">
        <v>206</v>
      </c>
      <c r="D17" s="76">
        <v>0</v>
      </c>
      <c r="E17" s="76">
        <v>2</v>
      </c>
      <c r="F17" s="76">
        <v>2</v>
      </c>
      <c r="G17" s="98">
        <f>F17/E17</f>
        <v>1</v>
      </c>
      <c r="H17" s="104"/>
    </row>
    <row r="18" spans="1:8" s="9" customFormat="1" ht="40.5" hidden="1" outlineLevel="3" x14ac:dyDescent="0.25">
      <c r="A18" s="97"/>
      <c r="B18" s="10" t="s">
        <v>584</v>
      </c>
      <c r="C18" s="76" t="s">
        <v>585</v>
      </c>
      <c r="D18" s="76">
        <v>200</v>
      </c>
      <c r="E18" s="76">
        <v>200</v>
      </c>
      <c r="F18" s="121">
        <v>200</v>
      </c>
      <c r="G18" s="98">
        <f>F18/E18</f>
        <v>1</v>
      </c>
      <c r="H18" s="104"/>
    </row>
    <row r="19" spans="1:8" s="9" customFormat="1" ht="27" hidden="1" outlineLevel="3" x14ac:dyDescent="0.25">
      <c r="A19" s="97"/>
      <c r="B19" s="10" t="s">
        <v>572</v>
      </c>
      <c r="C19" s="76" t="s">
        <v>573</v>
      </c>
      <c r="D19" s="76">
        <v>0</v>
      </c>
      <c r="E19" s="76">
        <v>115.3</v>
      </c>
      <c r="F19" s="121">
        <v>26.6</v>
      </c>
      <c r="G19" s="98">
        <f t="shared" ref="G19:G21" si="1">F19/E19</f>
        <v>0.23070251517779708</v>
      </c>
      <c r="H19" s="104"/>
    </row>
    <row r="20" spans="1:8" s="9" customFormat="1" ht="33" hidden="1" customHeight="1" outlineLevel="3" x14ac:dyDescent="0.25">
      <c r="A20" s="97"/>
      <c r="B20" s="10" t="s">
        <v>586</v>
      </c>
      <c r="C20" s="76" t="s">
        <v>120</v>
      </c>
      <c r="D20" s="76">
        <v>0</v>
      </c>
      <c r="E20" s="76">
        <v>1.6</v>
      </c>
      <c r="F20" s="121">
        <v>1.4</v>
      </c>
      <c r="G20" s="98">
        <f t="shared" si="1"/>
        <v>0.87499999999999989</v>
      </c>
      <c r="H20" s="104"/>
    </row>
    <row r="21" spans="1:8" s="9" customFormat="1" ht="27" hidden="1" outlineLevel="2" x14ac:dyDescent="0.25">
      <c r="A21" s="97"/>
      <c r="B21" s="10" t="s">
        <v>574</v>
      </c>
      <c r="C21" s="76" t="s">
        <v>120</v>
      </c>
      <c r="D21" s="76">
        <v>4</v>
      </c>
      <c r="E21" s="76">
        <v>3.7</v>
      </c>
      <c r="F21" s="121">
        <v>0</v>
      </c>
      <c r="G21" s="98">
        <f t="shared" si="1"/>
        <v>0</v>
      </c>
      <c r="H21" s="104"/>
    </row>
    <row r="22" spans="1:8" s="9" customFormat="1" hidden="1" outlineLevel="2" x14ac:dyDescent="0.25">
      <c r="A22" s="97"/>
      <c r="B22" s="10" t="s">
        <v>191</v>
      </c>
      <c r="C22" s="76" t="s">
        <v>587</v>
      </c>
      <c r="D22" s="76">
        <v>0</v>
      </c>
      <c r="E22" s="76">
        <v>2.35</v>
      </c>
      <c r="F22" s="76">
        <v>1.2</v>
      </c>
      <c r="G22" s="127">
        <f>F22/E22</f>
        <v>0.51063829787234039</v>
      </c>
      <c r="H22" s="104"/>
    </row>
    <row r="23" spans="1:8" s="9" customFormat="1" ht="27.75" hidden="1" customHeight="1" outlineLevel="1" x14ac:dyDescent="0.25">
      <c r="A23" s="97"/>
      <c r="B23" s="466" t="s">
        <v>175</v>
      </c>
      <c r="C23" s="467"/>
      <c r="D23" s="467"/>
      <c r="E23" s="467"/>
      <c r="F23" s="467"/>
      <c r="G23" s="467"/>
      <c r="H23" s="468"/>
    </row>
    <row r="24" spans="1:8" s="9" customFormat="1" ht="40.5" hidden="1" outlineLevel="2" x14ac:dyDescent="0.25">
      <c r="A24" s="97"/>
      <c r="B24" s="10" t="s">
        <v>197</v>
      </c>
      <c r="C24" s="76" t="s">
        <v>120</v>
      </c>
      <c r="D24" s="76">
        <v>100</v>
      </c>
      <c r="E24" s="76">
        <v>100</v>
      </c>
      <c r="F24" s="76">
        <v>100</v>
      </c>
      <c r="G24" s="127">
        <f>F24/E24</f>
        <v>1</v>
      </c>
      <c r="H24" s="104"/>
    </row>
    <row r="25" spans="1:8" s="9" customFormat="1" ht="27" hidden="1" outlineLevel="2" x14ac:dyDescent="0.25">
      <c r="A25" s="97"/>
      <c r="B25" s="10" t="s">
        <v>198</v>
      </c>
      <c r="C25" s="76" t="s">
        <v>120</v>
      </c>
      <c r="D25" s="76">
        <v>100</v>
      </c>
      <c r="E25" s="76">
        <v>100</v>
      </c>
      <c r="F25" s="128">
        <v>100</v>
      </c>
      <c r="G25" s="127">
        <f>F25/E25</f>
        <v>1</v>
      </c>
      <c r="H25" s="104"/>
    </row>
    <row r="26" spans="1:8" s="9" customFormat="1" ht="17.25" customHeight="1" collapsed="1" x14ac:dyDescent="0.25">
      <c r="A26" s="481" t="s">
        <v>75</v>
      </c>
      <c r="B26" s="482"/>
      <c r="C26" s="482"/>
      <c r="D26" s="482"/>
      <c r="E26" s="482"/>
      <c r="F26" s="482"/>
      <c r="G26" s="482"/>
      <c r="H26" s="483"/>
    </row>
    <row r="27" spans="1:8" s="9" customFormat="1" ht="32.25" hidden="1" customHeight="1" outlineLevel="1" x14ac:dyDescent="0.25">
      <c r="A27" s="97"/>
      <c r="B27" s="466" t="s">
        <v>76</v>
      </c>
      <c r="C27" s="467"/>
      <c r="D27" s="467"/>
      <c r="E27" s="467"/>
      <c r="F27" s="467"/>
      <c r="G27" s="467"/>
      <c r="H27" s="468"/>
    </row>
    <row r="28" spans="1:8" s="9" customFormat="1" ht="67.5" hidden="1" outlineLevel="2" x14ac:dyDescent="0.25">
      <c r="A28" s="97"/>
      <c r="B28" s="10" t="s">
        <v>627</v>
      </c>
      <c r="C28" s="76" t="s">
        <v>200</v>
      </c>
      <c r="D28" s="76">
        <v>20</v>
      </c>
      <c r="E28" s="76">
        <v>50</v>
      </c>
      <c r="F28" s="76">
        <v>50</v>
      </c>
      <c r="G28" s="98">
        <f t="shared" ref="G28:G32" si="2">F28/E28</f>
        <v>1</v>
      </c>
      <c r="H28" s="123"/>
    </row>
    <row r="29" spans="1:8" s="9" customFormat="1" ht="40.5" hidden="1" outlineLevel="2" x14ac:dyDescent="0.25">
      <c r="A29" s="97"/>
      <c r="B29" s="10" t="s">
        <v>628</v>
      </c>
      <c r="C29" s="76" t="s">
        <v>202</v>
      </c>
      <c r="D29" s="76">
        <v>1</v>
      </c>
      <c r="E29" s="76">
        <v>1</v>
      </c>
      <c r="F29" s="76">
        <v>1</v>
      </c>
      <c r="G29" s="98">
        <f t="shared" si="2"/>
        <v>1</v>
      </c>
      <c r="H29" s="123"/>
    </row>
    <row r="30" spans="1:8" s="9" customFormat="1" ht="54" hidden="1" outlineLevel="2" x14ac:dyDescent="0.25">
      <c r="A30" s="97"/>
      <c r="B30" s="10" t="s">
        <v>203</v>
      </c>
      <c r="C30" s="76" t="s">
        <v>120</v>
      </c>
      <c r="D30" s="76">
        <v>60</v>
      </c>
      <c r="E30" s="76">
        <v>10</v>
      </c>
      <c r="F30" s="76">
        <v>7</v>
      </c>
      <c r="G30" s="98">
        <f t="shared" si="2"/>
        <v>0.7</v>
      </c>
      <c r="H30" s="123"/>
    </row>
    <row r="31" spans="1:8" s="9" customFormat="1" ht="27" hidden="1" outlineLevel="2" x14ac:dyDescent="0.25">
      <c r="A31" s="97"/>
      <c r="B31" s="10" t="s">
        <v>204</v>
      </c>
      <c r="C31" s="76" t="s">
        <v>199</v>
      </c>
      <c r="D31" s="76">
        <v>15</v>
      </c>
      <c r="E31" s="76">
        <v>10</v>
      </c>
      <c r="F31" s="76">
        <v>5</v>
      </c>
      <c r="G31" s="98">
        <f t="shared" si="2"/>
        <v>0.5</v>
      </c>
      <c r="H31" s="123"/>
    </row>
    <row r="32" spans="1:8" s="9" customFormat="1" ht="52.5" hidden="1" customHeight="1" outlineLevel="2" x14ac:dyDescent="0.25">
      <c r="A32" s="97"/>
      <c r="B32" s="10" t="s">
        <v>629</v>
      </c>
      <c r="C32" s="76" t="s">
        <v>162</v>
      </c>
      <c r="D32" s="76">
        <v>0</v>
      </c>
      <c r="E32" s="76">
        <v>500</v>
      </c>
      <c r="F32" s="76">
        <v>500</v>
      </c>
      <c r="G32" s="98">
        <f t="shared" si="2"/>
        <v>1</v>
      </c>
      <c r="H32" s="104"/>
    </row>
    <row r="33" spans="1:8" s="9" customFormat="1" ht="33.75" hidden="1" customHeight="1" outlineLevel="1" x14ac:dyDescent="0.25">
      <c r="A33" s="97"/>
      <c r="B33" s="466" t="s">
        <v>176</v>
      </c>
      <c r="C33" s="467"/>
      <c r="D33" s="467"/>
      <c r="E33" s="467"/>
      <c r="F33" s="467"/>
      <c r="G33" s="467"/>
      <c r="H33" s="468"/>
    </row>
    <row r="34" spans="1:8" s="9" customFormat="1" ht="27.75" hidden="1" outlineLevel="2" x14ac:dyDescent="0.25">
      <c r="B34" s="10" t="s">
        <v>565</v>
      </c>
      <c r="C34" s="76" t="s">
        <v>120</v>
      </c>
      <c r="D34" s="76">
        <v>1</v>
      </c>
      <c r="E34" s="76">
        <v>1</v>
      </c>
      <c r="F34" s="76">
        <v>0.53</v>
      </c>
      <c r="G34" s="98">
        <f>F34/E34</f>
        <v>0.53</v>
      </c>
      <c r="H34" s="103" t="s">
        <v>630</v>
      </c>
    </row>
    <row r="35" spans="1:8" s="9" customFormat="1" ht="27" hidden="1" outlineLevel="2" x14ac:dyDescent="0.25">
      <c r="A35" s="97"/>
      <c r="B35" s="10" t="s">
        <v>622</v>
      </c>
      <c r="C35" s="76"/>
      <c r="D35" s="76"/>
      <c r="E35" s="76"/>
      <c r="F35" s="76"/>
      <c r="G35" s="98"/>
      <c r="H35" s="104"/>
    </row>
    <row r="36" spans="1:8" s="9" customFormat="1" ht="27.75" hidden="1" customHeight="1" outlineLevel="3" x14ac:dyDescent="0.25">
      <c r="A36" s="97"/>
      <c r="B36" s="10" t="s">
        <v>569</v>
      </c>
      <c r="C36" s="76" t="s">
        <v>151</v>
      </c>
      <c r="D36" s="76">
        <v>3</v>
      </c>
      <c r="E36" s="76">
        <v>1</v>
      </c>
      <c r="F36" s="76">
        <v>1</v>
      </c>
      <c r="G36" s="98">
        <f t="shared" ref="G36:G41" si="3">F36/E36</f>
        <v>1</v>
      </c>
      <c r="H36" s="103" t="s">
        <v>631</v>
      </c>
    </row>
    <row r="37" spans="1:8" s="9" customFormat="1" ht="27.75" hidden="1" customHeight="1" outlineLevel="3" x14ac:dyDescent="0.25">
      <c r="A37" s="97"/>
      <c r="B37" s="10" t="s">
        <v>570</v>
      </c>
      <c r="C37" s="323" t="s">
        <v>206</v>
      </c>
      <c r="D37" s="76">
        <v>5</v>
      </c>
      <c r="E37" s="76">
        <v>1</v>
      </c>
      <c r="F37" s="121">
        <v>1</v>
      </c>
      <c r="G37" s="98">
        <f t="shared" si="3"/>
        <v>1</v>
      </c>
      <c r="H37" s="103" t="s">
        <v>631</v>
      </c>
    </row>
    <row r="38" spans="1:8" s="9" customFormat="1" ht="40.5" hidden="1" outlineLevel="3" x14ac:dyDescent="0.25">
      <c r="A38" s="97"/>
      <c r="B38" s="10" t="s">
        <v>623</v>
      </c>
      <c r="C38" s="76" t="s">
        <v>585</v>
      </c>
      <c r="D38" s="76">
        <v>300</v>
      </c>
      <c r="E38" s="76">
        <v>350</v>
      </c>
      <c r="F38" s="76">
        <v>350</v>
      </c>
      <c r="G38" s="98">
        <f t="shared" si="3"/>
        <v>1</v>
      </c>
      <c r="H38" s="104"/>
    </row>
    <row r="39" spans="1:8" s="9" customFormat="1" ht="27.75" hidden="1" outlineLevel="3" x14ac:dyDescent="0.25">
      <c r="A39" s="97"/>
      <c r="B39" s="122" t="s">
        <v>572</v>
      </c>
      <c r="C39" s="76" t="s">
        <v>624</v>
      </c>
      <c r="D39" s="76">
        <v>6800</v>
      </c>
      <c r="E39" s="76">
        <v>6206</v>
      </c>
      <c r="F39" s="76">
        <v>69.8</v>
      </c>
      <c r="G39" s="98">
        <f t="shared" si="3"/>
        <v>1.1247180148243635E-2</v>
      </c>
      <c r="H39" s="103" t="s">
        <v>630</v>
      </c>
    </row>
    <row r="40" spans="1:8" s="9" customFormat="1" ht="29.25" hidden="1" customHeight="1" outlineLevel="3" x14ac:dyDescent="0.25">
      <c r="A40" s="97"/>
      <c r="B40" s="10" t="s">
        <v>586</v>
      </c>
      <c r="C40" s="324" t="s">
        <v>120</v>
      </c>
      <c r="D40" s="76">
        <v>15</v>
      </c>
      <c r="E40" s="76">
        <v>15</v>
      </c>
      <c r="F40" s="76">
        <v>7.9</v>
      </c>
      <c r="G40" s="98">
        <f t="shared" si="3"/>
        <v>0.52666666666666673</v>
      </c>
      <c r="H40" s="104"/>
    </row>
    <row r="41" spans="1:8" s="9" customFormat="1" ht="29.25" hidden="1" customHeight="1" outlineLevel="2" x14ac:dyDescent="0.25">
      <c r="A41" s="97"/>
      <c r="B41" s="10" t="s">
        <v>574</v>
      </c>
      <c r="C41" s="324" t="s">
        <v>120</v>
      </c>
      <c r="D41" s="76">
        <v>58.1</v>
      </c>
      <c r="E41" s="76">
        <v>43.2</v>
      </c>
      <c r="F41" s="76">
        <v>42</v>
      </c>
      <c r="G41" s="98">
        <f t="shared" si="3"/>
        <v>0.97222222222222221</v>
      </c>
      <c r="H41" s="103" t="s">
        <v>631</v>
      </c>
    </row>
    <row r="42" spans="1:8" s="9" customFormat="1" ht="27.75" hidden="1" customHeight="1" outlineLevel="1" x14ac:dyDescent="0.25">
      <c r="A42" s="431"/>
      <c r="B42" s="466" t="s">
        <v>177</v>
      </c>
      <c r="C42" s="467"/>
      <c r="D42" s="467"/>
      <c r="E42" s="467"/>
      <c r="F42" s="467"/>
      <c r="G42" s="467"/>
      <c r="H42" s="468"/>
    </row>
    <row r="43" spans="1:8" s="9" customFormat="1" ht="44.25" hidden="1" customHeight="1" outlineLevel="2" x14ac:dyDescent="0.25">
      <c r="A43" s="431"/>
      <c r="B43" s="10" t="s">
        <v>197</v>
      </c>
      <c r="C43" s="76" t="s">
        <v>120</v>
      </c>
      <c r="D43" s="76">
        <v>100</v>
      </c>
      <c r="E43" s="76">
        <v>100</v>
      </c>
      <c r="F43" s="76">
        <v>0</v>
      </c>
      <c r="G43" s="98">
        <f>F43/E43</f>
        <v>0</v>
      </c>
      <c r="H43" s="104"/>
    </row>
    <row r="44" spans="1:8" s="9" customFormat="1" ht="27.75" hidden="1" customHeight="1" outlineLevel="2" x14ac:dyDescent="0.25">
      <c r="A44" s="431"/>
      <c r="B44" s="10" t="s">
        <v>198</v>
      </c>
      <c r="C44" s="76" t="s">
        <v>120</v>
      </c>
      <c r="D44" s="76">
        <v>100</v>
      </c>
      <c r="E44" s="76">
        <v>100</v>
      </c>
      <c r="F44" s="76">
        <v>0</v>
      </c>
      <c r="G44" s="98">
        <f>F44/E44</f>
        <v>0</v>
      </c>
      <c r="H44" s="104"/>
    </row>
    <row r="45" spans="1:8" s="9" customFormat="1" ht="17.25" customHeight="1" x14ac:dyDescent="0.25">
      <c r="A45" s="481" t="s">
        <v>80</v>
      </c>
      <c r="B45" s="482"/>
      <c r="C45" s="482"/>
      <c r="D45" s="482"/>
      <c r="E45" s="482"/>
      <c r="F45" s="482"/>
      <c r="G45" s="482"/>
      <c r="H45" s="483"/>
    </row>
    <row r="46" spans="1:8" s="9" customFormat="1" ht="32.25" customHeight="1" outlineLevel="1" x14ac:dyDescent="0.25">
      <c r="A46" s="97"/>
      <c r="B46" s="466" t="s">
        <v>178</v>
      </c>
      <c r="C46" s="467"/>
      <c r="D46" s="467"/>
      <c r="E46" s="467"/>
      <c r="F46" s="467"/>
      <c r="G46" s="467"/>
      <c r="H46" s="468"/>
    </row>
    <row r="47" spans="1:8" s="9" customFormat="1" ht="66.75" customHeight="1" outlineLevel="2" x14ac:dyDescent="0.25">
      <c r="A47" s="97"/>
      <c r="B47" s="10" t="s">
        <v>627</v>
      </c>
      <c r="C47" s="76" t="s">
        <v>200</v>
      </c>
      <c r="D47" s="76">
        <v>30</v>
      </c>
      <c r="E47" s="76">
        <v>40</v>
      </c>
      <c r="F47" s="76">
        <v>40</v>
      </c>
      <c r="G47" s="98">
        <f t="shared" ref="G47:G51" si="4">F47/E47</f>
        <v>1</v>
      </c>
      <c r="H47" s="323" t="s">
        <v>645</v>
      </c>
    </row>
    <row r="48" spans="1:8" s="9" customFormat="1" ht="40.5" outlineLevel="2" x14ac:dyDescent="0.25">
      <c r="A48" s="97"/>
      <c r="B48" s="10" t="s">
        <v>207</v>
      </c>
      <c r="C48" s="76" t="s">
        <v>202</v>
      </c>
      <c r="D48" s="76">
        <v>1</v>
      </c>
      <c r="E48" s="76">
        <v>1</v>
      </c>
      <c r="F48" s="76">
        <v>1</v>
      </c>
      <c r="G48" s="98">
        <f t="shared" si="4"/>
        <v>1</v>
      </c>
      <c r="H48" s="323" t="s">
        <v>645</v>
      </c>
    </row>
    <row r="49" spans="1:8" s="9" customFormat="1" ht="40.5" outlineLevel="2" x14ac:dyDescent="0.25">
      <c r="A49" s="97"/>
      <c r="B49" s="10" t="s">
        <v>242</v>
      </c>
      <c r="C49" s="76" t="s">
        <v>151</v>
      </c>
      <c r="D49" s="76">
        <v>15</v>
      </c>
      <c r="E49" s="76">
        <v>10</v>
      </c>
      <c r="F49" s="76">
        <v>0</v>
      </c>
      <c r="G49" s="98">
        <f t="shared" si="4"/>
        <v>0</v>
      </c>
      <c r="H49" s="323" t="s">
        <v>645</v>
      </c>
    </row>
    <row r="50" spans="1:8" s="9" customFormat="1" ht="32.25" customHeight="1" outlineLevel="2" x14ac:dyDescent="0.25">
      <c r="A50" s="97"/>
      <c r="B50" s="10" t="s">
        <v>641</v>
      </c>
      <c r="C50" s="76" t="s">
        <v>120</v>
      </c>
      <c r="D50" s="76">
        <v>60</v>
      </c>
      <c r="E50" s="76">
        <v>10</v>
      </c>
      <c r="F50" s="76">
        <v>2.5</v>
      </c>
      <c r="G50" s="98">
        <f t="shared" si="4"/>
        <v>0.25</v>
      </c>
      <c r="H50" s="323" t="s">
        <v>645</v>
      </c>
    </row>
    <row r="51" spans="1:8" s="9" customFormat="1" ht="53.25" customHeight="1" outlineLevel="2" x14ac:dyDescent="0.25">
      <c r="A51" s="97"/>
      <c r="B51" s="10" t="s">
        <v>205</v>
      </c>
      <c r="C51" s="324" t="s">
        <v>642</v>
      </c>
      <c r="D51" s="76">
        <v>0</v>
      </c>
      <c r="E51" s="76">
        <v>400</v>
      </c>
      <c r="F51" s="76">
        <v>400</v>
      </c>
      <c r="G51" s="98">
        <f t="shared" si="4"/>
        <v>1</v>
      </c>
      <c r="H51" s="323" t="s">
        <v>645</v>
      </c>
    </row>
    <row r="52" spans="1:8" s="9" customFormat="1" ht="33.75" customHeight="1" outlineLevel="1" x14ac:dyDescent="0.25">
      <c r="A52" s="97"/>
      <c r="B52" s="466" t="s">
        <v>82</v>
      </c>
      <c r="C52" s="467"/>
      <c r="D52" s="467"/>
      <c r="E52" s="467"/>
      <c r="F52" s="467"/>
      <c r="G52" s="467"/>
      <c r="H52" s="468"/>
    </row>
    <row r="53" spans="1:8" s="9" customFormat="1" outlineLevel="2" x14ac:dyDescent="0.25">
      <c r="A53" s="97"/>
      <c r="B53" s="10" t="s">
        <v>565</v>
      </c>
      <c r="C53" s="76" t="s">
        <v>120</v>
      </c>
      <c r="D53" s="76">
        <v>1</v>
      </c>
      <c r="E53" s="76">
        <v>1</v>
      </c>
      <c r="F53" s="76">
        <v>0</v>
      </c>
      <c r="G53" s="98">
        <f>F53/E53</f>
        <v>0</v>
      </c>
      <c r="H53" s="271"/>
    </row>
    <row r="54" spans="1:8" s="9" customFormat="1" ht="27" outlineLevel="2" x14ac:dyDescent="0.25">
      <c r="A54" s="97"/>
      <c r="B54" s="10" t="s">
        <v>646</v>
      </c>
      <c r="C54" s="324"/>
      <c r="D54" s="76"/>
      <c r="E54" s="76"/>
      <c r="F54" s="76"/>
      <c r="G54" s="98"/>
      <c r="H54" s="104"/>
    </row>
    <row r="55" spans="1:8" s="9" customFormat="1" ht="40.5" outlineLevel="2" x14ac:dyDescent="0.25">
      <c r="A55" s="97"/>
      <c r="B55" s="10" t="s">
        <v>647</v>
      </c>
      <c r="C55" s="76" t="s">
        <v>648</v>
      </c>
      <c r="D55" s="76">
        <v>1</v>
      </c>
      <c r="E55" s="76">
        <v>1</v>
      </c>
      <c r="F55" s="76">
        <v>1</v>
      </c>
      <c r="G55" s="98">
        <f t="shared" ref="G55:G60" si="5">F55/E55</f>
        <v>1</v>
      </c>
      <c r="H55" s="323" t="s">
        <v>645</v>
      </c>
    </row>
    <row r="56" spans="1:8" s="9" customFormat="1" ht="40.5" outlineLevel="2" x14ac:dyDescent="0.25">
      <c r="A56" s="97"/>
      <c r="B56" s="10" t="s">
        <v>570</v>
      </c>
      <c r="C56" s="324" t="s">
        <v>206</v>
      </c>
      <c r="D56" s="76">
        <v>1</v>
      </c>
      <c r="E56" s="76">
        <v>2</v>
      </c>
      <c r="F56" s="76">
        <v>2</v>
      </c>
      <c r="G56" s="98">
        <f t="shared" si="5"/>
        <v>1</v>
      </c>
      <c r="H56" s="323" t="s">
        <v>645</v>
      </c>
    </row>
    <row r="57" spans="1:8" s="9" customFormat="1" ht="40.5" outlineLevel="2" x14ac:dyDescent="0.25">
      <c r="A57" s="97"/>
      <c r="B57" s="10" t="s">
        <v>649</v>
      </c>
      <c r="C57" s="76" t="s">
        <v>585</v>
      </c>
      <c r="D57" s="76">
        <v>300</v>
      </c>
      <c r="E57" s="76">
        <v>350</v>
      </c>
      <c r="F57" s="76">
        <v>350</v>
      </c>
      <c r="G57" s="98">
        <f t="shared" si="5"/>
        <v>1</v>
      </c>
      <c r="H57" s="323" t="s">
        <v>645</v>
      </c>
    </row>
    <row r="58" spans="1:8" s="9" customFormat="1" ht="27" outlineLevel="2" x14ac:dyDescent="0.25">
      <c r="A58" s="97"/>
      <c r="B58" s="10" t="s">
        <v>572</v>
      </c>
      <c r="C58" s="324" t="s">
        <v>573</v>
      </c>
      <c r="D58" s="128">
        <v>49</v>
      </c>
      <c r="E58" s="76">
        <v>47.6</v>
      </c>
      <c r="F58" s="121">
        <v>34</v>
      </c>
      <c r="G58" s="98">
        <f t="shared" si="5"/>
        <v>0.7142857142857143</v>
      </c>
      <c r="H58" s="323" t="s">
        <v>652</v>
      </c>
    </row>
    <row r="59" spans="1:8" s="9" customFormat="1" ht="50.25" customHeight="1" outlineLevel="2" x14ac:dyDescent="0.25">
      <c r="A59" s="97"/>
      <c r="B59" s="10" t="s">
        <v>586</v>
      </c>
      <c r="C59" s="324" t="s">
        <v>120</v>
      </c>
      <c r="D59" s="128">
        <v>3.9</v>
      </c>
      <c r="E59" s="76">
        <v>7.1</v>
      </c>
      <c r="F59" s="121">
        <v>5.8</v>
      </c>
      <c r="G59" s="98">
        <f t="shared" si="5"/>
        <v>0.81690140845070425</v>
      </c>
      <c r="H59" s="323" t="s">
        <v>653</v>
      </c>
    </row>
    <row r="60" spans="1:8" s="9" customFormat="1" ht="81" outlineLevel="2" x14ac:dyDescent="0.25">
      <c r="A60" s="97"/>
      <c r="B60" s="10" t="s">
        <v>574</v>
      </c>
      <c r="C60" s="76" t="s">
        <v>120</v>
      </c>
      <c r="D60" s="76">
        <v>22.3</v>
      </c>
      <c r="E60" s="76">
        <v>20.7</v>
      </c>
      <c r="F60" s="76">
        <v>19.100000000000001</v>
      </c>
      <c r="G60" s="146">
        <f t="shared" si="5"/>
        <v>0.92270531400966194</v>
      </c>
      <c r="H60" s="323" t="s">
        <v>654</v>
      </c>
    </row>
    <row r="61" spans="1:8" s="9" customFormat="1" ht="27.75" customHeight="1" outlineLevel="1" x14ac:dyDescent="0.25">
      <c r="A61" s="97"/>
      <c r="B61" s="466" t="s">
        <v>182</v>
      </c>
      <c r="C61" s="467"/>
      <c r="D61" s="467"/>
      <c r="E61" s="467"/>
      <c r="F61" s="467"/>
      <c r="G61" s="467"/>
      <c r="H61" s="468"/>
    </row>
    <row r="62" spans="1:8" s="9" customFormat="1" ht="44.25" customHeight="1" outlineLevel="2" x14ac:dyDescent="0.25">
      <c r="A62" s="97"/>
      <c r="B62" s="10" t="s">
        <v>197</v>
      </c>
      <c r="C62" s="76" t="s">
        <v>120</v>
      </c>
      <c r="D62" s="76">
        <v>100</v>
      </c>
      <c r="E62" s="76">
        <v>100</v>
      </c>
      <c r="F62" s="76">
        <v>22.7</v>
      </c>
      <c r="G62" s="98">
        <f>F62/E62</f>
        <v>0.22699999999999998</v>
      </c>
      <c r="H62" s="323" t="s">
        <v>645</v>
      </c>
    </row>
    <row r="63" spans="1:8" s="9" customFormat="1" ht="40.5" outlineLevel="2" x14ac:dyDescent="0.25">
      <c r="A63" s="97"/>
      <c r="B63" s="10" t="s">
        <v>198</v>
      </c>
      <c r="C63" s="76" t="s">
        <v>120</v>
      </c>
      <c r="D63" s="76">
        <v>100</v>
      </c>
      <c r="E63" s="76">
        <v>100</v>
      </c>
      <c r="F63" s="76">
        <v>100</v>
      </c>
      <c r="G63" s="98">
        <f>F63/E63</f>
        <v>1</v>
      </c>
      <c r="H63" s="323" t="s">
        <v>645</v>
      </c>
    </row>
    <row r="64" spans="1:8" s="9" customFormat="1" ht="17.25" customHeight="1" collapsed="1" x14ac:dyDescent="0.25">
      <c r="A64" s="481" t="s">
        <v>84</v>
      </c>
      <c r="B64" s="482"/>
      <c r="C64" s="482"/>
      <c r="D64" s="482"/>
      <c r="E64" s="482"/>
      <c r="F64" s="482"/>
      <c r="G64" s="482"/>
      <c r="H64" s="483"/>
    </row>
    <row r="65" spans="1:8" s="9" customFormat="1" ht="32.25" hidden="1" customHeight="1" outlineLevel="1" x14ac:dyDescent="0.25">
      <c r="A65" s="97"/>
      <c r="B65" s="466" t="s">
        <v>179</v>
      </c>
      <c r="C65" s="467"/>
      <c r="D65" s="467"/>
      <c r="E65" s="467"/>
      <c r="F65" s="467"/>
      <c r="G65" s="467"/>
      <c r="H65" s="468"/>
    </row>
    <row r="66" spans="1:8" s="9" customFormat="1" ht="67.5" hidden="1" outlineLevel="2" x14ac:dyDescent="0.25">
      <c r="A66" s="97"/>
      <c r="B66" s="10" t="s">
        <v>627</v>
      </c>
      <c r="C66" s="76" t="s">
        <v>200</v>
      </c>
      <c r="D66" s="76">
        <v>350</v>
      </c>
      <c r="E66" s="76">
        <v>300</v>
      </c>
      <c r="F66" s="76">
        <v>300</v>
      </c>
      <c r="G66" s="98">
        <f>F66/E66</f>
        <v>1</v>
      </c>
      <c r="H66" s="104"/>
    </row>
    <row r="67" spans="1:8" s="9" customFormat="1" ht="44.25" hidden="1" customHeight="1" outlineLevel="2" x14ac:dyDescent="0.25">
      <c r="A67" s="97"/>
      <c r="B67" s="10" t="s">
        <v>640</v>
      </c>
      <c r="C67" s="76" t="s">
        <v>202</v>
      </c>
      <c r="D67" s="76">
        <v>1</v>
      </c>
      <c r="E67" s="76">
        <v>1</v>
      </c>
      <c r="F67" s="76">
        <v>1</v>
      </c>
      <c r="G67" s="98">
        <f>F67/E67</f>
        <v>1</v>
      </c>
      <c r="H67" s="104"/>
    </row>
    <row r="68" spans="1:8" s="9" customFormat="1" ht="27" hidden="1" outlineLevel="2" x14ac:dyDescent="0.25">
      <c r="A68" s="97"/>
      <c r="B68" s="10" t="s">
        <v>242</v>
      </c>
      <c r="C68" s="76" t="s">
        <v>151</v>
      </c>
      <c r="D68" s="76">
        <v>15</v>
      </c>
      <c r="E68" s="76">
        <v>4</v>
      </c>
      <c r="F68" s="76">
        <v>0</v>
      </c>
      <c r="G68" s="98">
        <f>F68/E68</f>
        <v>0</v>
      </c>
      <c r="H68" s="104"/>
    </row>
    <row r="69" spans="1:8" s="9" customFormat="1" ht="32.25" hidden="1" customHeight="1" outlineLevel="2" x14ac:dyDescent="0.25">
      <c r="A69" s="97"/>
      <c r="B69" s="10" t="s">
        <v>641</v>
      </c>
      <c r="C69" s="76" t="s">
        <v>120</v>
      </c>
      <c r="D69" s="76">
        <v>60</v>
      </c>
      <c r="E69" s="76">
        <v>10</v>
      </c>
      <c r="F69" s="76">
        <v>0</v>
      </c>
      <c r="G69" s="98">
        <f t="shared" ref="G69:G70" si="6">F69/E69</f>
        <v>0</v>
      </c>
      <c r="H69" s="104"/>
    </row>
    <row r="70" spans="1:8" s="9" customFormat="1" ht="41.25" hidden="1" customHeight="1" outlineLevel="2" x14ac:dyDescent="0.25">
      <c r="A70" s="97"/>
      <c r="B70" s="10" t="s">
        <v>205</v>
      </c>
      <c r="C70" s="76" t="s">
        <v>642</v>
      </c>
      <c r="D70" s="76">
        <v>0</v>
      </c>
      <c r="E70" s="76">
        <v>400</v>
      </c>
      <c r="F70" s="76">
        <v>1200</v>
      </c>
      <c r="G70" s="98">
        <f t="shared" si="6"/>
        <v>3</v>
      </c>
      <c r="H70" s="104"/>
    </row>
    <row r="71" spans="1:8" s="9" customFormat="1" ht="33.75" hidden="1" customHeight="1" outlineLevel="1" x14ac:dyDescent="0.25">
      <c r="A71" s="97"/>
      <c r="B71" s="466" t="s">
        <v>86</v>
      </c>
      <c r="C71" s="467"/>
      <c r="D71" s="467"/>
      <c r="E71" s="467"/>
      <c r="F71" s="467"/>
      <c r="G71" s="467"/>
      <c r="H71" s="468"/>
    </row>
    <row r="72" spans="1:8" s="9" customFormat="1" ht="32.25" hidden="1" customHeight="1" outlineLevel="2" x14ac:dyDescent="0.25">
      <c r="A72" s="97"/>
      <c r="B72" s="10" t="s">
        <v>565</v>
      </c>
      <c r="C72" s="76" t="s">
        <v>120</v>
      </c>
      <c r="D72" s="76">
        <v>1</v>
      </c>
      <c r="E72" s="76">
        <v>1</v>
      </c>
      <c r="F72" s="76">
        <v>0</v>
      </c>
      <c r="G72" s="146">
        <f>F72/E72</f>
        <v>0</v>
      </c>
      <c r="H72" s="104"/>
    </row>
    <row r="73" spans="1:8" s="9" customFormat="1" ht="27" hidden="1" outlineLevel="2" x14ac:dyDescent="0.25">
      <c r="A73" s="97"/>
      <c r="B73" s="10" t="s">
        <v>643</v>
      </c>
      <c r="C73" s="76"/>
      <c r="D73" s="76"/>
      <c r="E73" s="76"/>
      <c r="F73" s="76"/>
      <c r="G73" s="98"/>
      <c r="H73" s="104"/>
    </row>
    <row r="74" spans="1:8" s="9" customFormat="1" ht="21" hidden="1" customHeight="1" outlineLevel="3" x14ac:dyDescent="0.25">
      <c r="A74" s="97"/>
      <c r="B74" s="10" t="s">
        <v>569</v>
      </c>
      <c r="C74" s="324" t="s">
        <v>151</v>
      </c>
      <c r="D74" s="76">
        <v>0</v>
      </c>
      <c r="E74" s="76">
        <v>1</v>
      </c>
      <c r="F74" s="121">
        <v>1</v>
      </c>
      <c r="G74" s="98">
        <f>F74/E74</f>
        <v>1</v>
      </c>
      <c r="H74" s="104"/>
    </row>
    <row r="75" spans="1:8" s="9" customFormat="1" ht="29.25" hidden="1" customHeight="1" outlineLevel="3" x14ac:dyDescent="0.25">
      <c r="A75" s="97"/>
      <c r="B75" s="10" t="s">
        <v>570</v>
      </c>
      <c r="C75" s="324" t="s">
        <v>206</v>
      </c>
      <c r="D75" s="76">
        <v>0</v>
      </c>
      <c r="E75" s="76">
        <v>7</v>
      </c>
      <c r="F75" s="121">
        <v>7</v>
      </c>
      <c r="G75" s="98">
        <f t="shared" ref="G75:G79" si="7">F75/E75</f>
        <v>1</v>
      </c>
      <c r="H75" s="104"/>
    </row>
    <row r="76" spans="1:8" s="9" customFormat="1" ht="40.5" hidden="1" outlineLevel="3" x14ac:dyDescent="0.25">
      <c r="A76" s="97"/>
      <c r="B76" s="10" t="s">
        <v>644</v>
      </c>
      <c r="C76" s="324" t="s">
        <v>585</v>
      </c>
      <c r="D76" s="76">
        <v>200</v>
      </c>
      <c r="E76" s="76">
        <v>350</v>
      </c>
      <c r="F76" s="121">
        <v>350</v>
      </c>
      <c r="G76" s="98">
        <f t="shared" si="7"/>
        <v>1</v>
      </c>
      <c r="H76" s="104"/>
    </row>
    <row r="77" spans="1:8" s="9" customFormat="1" ht="27" hidden="1" outlineLevel="3" x14ac:dyDescent="0.25">
      <c r="A77" s="97"/>
      <c r="B77" s="10" t="s">
        <v>572</v>
      </c>
      <c r="C77" s="324" t="s">
        <v>624</v>
      </c>
      <c r="D77" s="76">
        <v>107</v>
      </c>
      <c r="E77" s="76">
        <v>97</v>
      </c>
      <c r="F77" s="121">
        <v>46</v>
      </c>
      <c r="G77" s="98">
        <f t="shared" si="7"/>
        <v>0.47422680412371132</v>
      </c>
      <c r="H77" s="104"/>
    </row>
    <row r="78" spans="1:8" s="9" customFormat="1" ht="30" hidden="1" customHeight="1" outlineLevel="3" x14ac:dyDescent="0.25">
      <c r="A78" s="97"/>
      <c r="B78" s="10" t="s">
        <v>586</v>
      </c>
      <c r="C78" s="324" t="s">
        <v>120</v>
      </c>
      <c r="D78" s="76">
        <v>5.4</v>
      </c>
      <c r="E78" s="76">
        <v>5.4</v>
      </c>
      <c r="F78" s="121">
        <v>4.5</v>
      </c>
      <c r="G78" s="98">
        <f t="shared" si="7"/>
        <v>0.83333333333333326</v>
      </c>
      <c r="H78" s="104"/>
    </row>
    <row r="79" spans="1:8" s="9" customFormat="1" ht="27.75" hidden="1" customHeight="1" outlineLevel="2" x14ac:dyDescent="0.25">
      <c r="A79" s="97"/>
      <c r="B79" s="10" t="s">
        <v>574</v>
      </c>
      <c r="C79" s="324" t="s">
        <v>120</v>
      </c>
      <c r="D79" s="76">
        <v>31.3</v>
      </c>
      <c r="E79" s="76">
        <v>30.2</v>
      </c>
      <c r="F79" s="121">
        <v>30.3</v>
      </c>
      <c r="G79" s="98">
        <f t="shared" si="7"/>
        <v>1.0033112582781458</v>
      </c>
      <c r="H79" s="104"/>
    </row>
    <row r="80" spans="1:8" s="9" customFormat="1" ht="27.75" hidden="1" customHeight="1" outlineLevel="1" x14ac:dyDescent="0.25">
      <c r="A80" s="97"/>
      <c r="B80" s="466" t="s">
        <v>183</v>
      </c>
      <c r="C80" s="467"/>
      <c r="D80" s="467"/>
      <c r="E80" s="467"/>
      <c r="F80" s="467"/>
      <c r="G80" s="467"/>
      <c r="H80" s="468"/>
    </row>
    <row r="81" spans="1:8" s="9" customFormat="1" ht="42.75" hidden="1" customHeight="1" outlineLevel="2" x14ac:dyDescent="0.25">
      <c r="A81" s="97"/>
      <c r="B81" s="10" t="s">
        <v>197</v>
      </c>
      <c r="C81" s="76" t="s">
        <v>120</v>
      </c>
      <c r="D81" s="76">
        <v>100</v>
      </c>
      <c r="E81" s="76">
        <v>100</v>
      </c>
      <c r="F81" s="76">
        <v>0</v>
      </c>
      <c r="G81" s="98">
        <f>F81/E81</f>
        <v>0</v>
      </c>
      <c r="H81" s="104"/>
    </row>
    <row r="82" spans="1:8" s="9" customFormat="1" ht="27" hidden="1" outlineLevel="2" x14ac:dyDescent="0.25">
      <c r="A82" s="97"/>
      <c r="B82" s="10" t="s">
        <v>198</v>
      </c>
      <c r="C82" s="76" t="s">
        <v>120</v>
      </c>
      <c r="D82" s="76">
        <v>100</v>
      </c>
      <c r="E82" s="76">
        <v>100</v>
      </c>
      <c r="F82" s="76">
        <v>0</v>
      </c>
      <c r="G82" s="98">
        <f>F82/E82</f>
        <v>0</v>
      </c>
      <c r="H82" s="104"/>
    </row>
    <row r="83" spans="1:8" s="9" customFormat="1" ht="17.25" customHeight="1" collapsed="1" x14ac:dyDescent="0.25">
      <c r="A83" s="481" t="s">
        <v>88</v>
      </c>
      <c r="B83" s="482"/>
      <c r="C83" s="482"/>
      <c r="D83" s="482"/>
      <c r="E83" s="482"/>
      <c r="F83" s="482"/>
      <c r="G83" s="482"/>
      <c r="H83" s="483"/>
    </row>
    <row r="84" spans="1:8" s="9" customFormat="1" ht="32.25" hidden="1" customHeight="1" outlineLevel="1" x14ac:dyDescent="0.25">
      <c r="A84" s="97"/>
      <c r="B84" s="466" t="s">
        <v>180</v>
      </c>
      <c r="C84" s="467"/>
      <c r="D84" s="467"/>
      <c r="E84" s="467"/>
      <c r="F84" s="467"/>
      <c r="G84" s="467"/>
      <c r="H84" s="468"/>
    </row>
    <row r="85" spans="1:8" s="9" customFormat="1" ht="75" hidden="1" customHeight="1" outlineLevel="2" x14ac:dyDescent="0.25">
      <c r="A85" s="97"/>
      <c r="B85" s="10" t="s">
        <v>564</v>
      </c>
      <c r="C85" s="76" t="s">
        <v>200</v>
      </c>
      <c r="D85" s="76">
        <v>150</v>
      </c>
      <c r="E85" s="76">
        <v>200</v>
      </c>
      <c r="F85" s="76">
        <v>200</v>
      </c>
      <c r="G85" s="98">
        <f>F85/E85</f>
        <v>1</v>
      </c>
      <c r="H85" s="99" t="s">
        <v>616</v>
      </c>
    </row>
    <row r="86" spans="1:8" s="9" customFormat="1" ht="40.5" hidden="1" outlineLevel="2" x14ac:dyDescent="0.25">
      <c r="A86" s="97"/>
      <c r="B86" s="10" t="s">
        <v>245</v>
      </c>
      <c r="C86" s="76" t="s">
        <v>202</v>
      </c>
      <c r="D86" s="76">
        <v>1</v>
      </c>
      <c r="E86" s="76">
        <v>1</v>
      </c>
      <c r="F86" s="76">
        <v>1</v>
      </c>
      <c r="G86" s="98">
        <f>F86/E86</f>
        <v>1</v>
      </c>
      <c r="H86" s="99" t="s">
        <v>709</v>
      </c>
    </row>
    <row r="87" spans="1:8" s="9" customFormat="1" ht="32.25" hidden="1" customHeight="1" outlineLevel="2" x14ac:dyDescent="0.25">
      <c r="A87" s="97"/>
      <c r="B87" s="10" t="s">
        <v>242</v>
      </c>
      <c r="C87" s="76" t="s">
        <v>243</v>
      </c>
      <c r="D87" s="76">
        <v>5</v>
      </c>
      <c r="E87" s="76">
        <v>3</v>
      </c>
      <c r="F87" s="76">
        <v>0</v>
      </c>
      <c r="G87" s="98">
        <f>F87/E87</f>
        <v>0</v>
      </c>
      <c r="H87" s="99" t="s">
        <v>616</v>
      </c>
    </row>
    <row r="88" spans="1:8" s="9" customFormat="1" ht="40.5" hidden="1" outlineLevel="2" x14ac:dyDescent="0.25">
      <c r="A88" s="97"/>
      <c r="B88" s="10" t="s">
        <v>244</v>
      </c>
      <c r="C88" s="76" t="s">
        <v>120</v>
      </c>
      <c r="D88" s="76">
        <v>60</v>
      </c>
      <c r="E88" s="76">
        <v>10</v>
      </c>
      <c r="F88" s="76">
        <v>0</v>
      </c>
      <c r="G88" s="98">
        <f>F88/E88</f>
        <v>0</v>
      </c>
      <c r="H88" s="99" t="s">
        <v>616</v>
      </c>
    </row>
    <row r="89" spans="1:8" s="9" customFormat="1" ht="33.75" hidden="1" customHeight="1" outlineLevel="1" x14ac:dyDescent="0.25">
      <c r="A89" s="97"/>
      <c r="B89" s="466" t="s">
        <v>89</v>
      </c>
      <c r="C89" s="467"/>
      <c r="D89" s="467"/>
      <c r="E89" s="467"/>
      <c r="F89" s="467"/>
      <c r="G89" s="467"/>
      <c r="H89" s="468"/>
    </row>
    <row r="90" spans="1:8" s="9" customFormat="1" hidden="1" outlineLevel="2" x14ac:dyDescent="0.25">
      <c r="A90" s="97"/>
      <c r="B90" s="10" t="s">
        <v>565</v>
      </c>
      <c r="C90" s="324" t="s">
        <v>120</v>
      </c>
      <c r="D90" s="76">
        <v>1</v>
      </c>
      <c r="E90" s="76">
        <v>1</v>
      </c>
      <c r="F90" s="76" t="s">
        <v>167</v>
      </c>
      <c r="G90" s="98" t="s">
        <v>167</v>
      </c>
      <c r="H90" s="99" t="s">
        <v>614</v>
      </c>
    </row>
    <row r="91" spans="1:8" s="9" customFormat="1" ht="33" hidden="1" customHeight="1" outlineLevel="2" x14ac:dyDescent="0.25">
      <c r="A91" s="97"/>
      <c r="B91" s="10" t="s">
        <v>566</v>
      </c>
      <c r="C91" s="324" t="s">
        <v>120</v>
      </c>
      <c r="D91" s="76">
        <v>100</v>
      </c>
      <c r="E91" s="76">
        <v>100</v>
      </c>
      <c r="F91" s="76" t="s">
        <v>446</v>
      </c>
      <c r="G91" s="98">
        <v>1</v>
      </c>
      <c r="H91" s="103" t="s">
        <v>615</v>
      </c>
    </row>
    <row r="92" spans="1:8" s="9" customFormat="1" ht="27.75" hidden="1" outlineLevel="2" x14ac:dyDescent="0.25">
      <c r="A92" s="97"/>
      <c r="B92" s="10" t="s">
        <v>567</v>
      </c>
      <c r="C92" s="324" t="s">
        <v>120</v>
      </c>
      <c r="D92" s="76">
        <v>100</v>
      </c>
      <c r="E92" s="76">
        <v>100</v>
      </c>
      <c r="F92" s="76" t="s">
        <v>446</v>
      </c>
      <c r="G92" s="98">
        <v>1</v>
      </c>
      <c r="H92" s="103" t="s">
        <v>615</v>
      </c>
    </row>
    <row r="93" spans="1:8" s="9" customFormat="1" ht="27" hidden="1" outlineLevel="2" x14ac:dyDescent="0.25">
      <c r="A93" s="97"/>
      <c r="B93" s="10" t="s">
        <v>568</v>
      </c>
      <c r="C93" s="324"/>
      <c r="D93" s="76"/>
      <c r="E93" s="76"/>
      <c r="F93" s="76"/>
      <c r="G93" s="98"/>
      <c r="H93" s="104"/>
    </row>
    <row r="94" spans="1:8" s="9" customFormat="1" ht="18" hidden="1" customHeight="1" outlineLevel="3" x14ac:dyDescent="0.25">
      <c r="A94" s="97"/>
      <c r="B94" s="105" t="s">
        <v>569</v>
      </c>
      <c r="C94" s="324" t="s">
        <v>151</v>
      </c>
      <c r="D94" s="76">
        <v>0</v>
      </c>
      <c r="E94" s="76">
        <v>0</v>
      </c>
      <c r="F94" s="76">
        <v>0</v>
      </c>
      <c r="G94" s="98">
        <v>0</v>
      </c>
      <c r="H94" s="104"/>
    </row>
    <row r="95" spans="1:8" s="9" customFormat="1" ht="29.25" hidden="1" customHeight="1" outlineLevel="3" x14ac:dyDescent="0.25">
      <c r="A95" s="97"/>
      <c r="B95" s="105" t="s">
        <v>570</v>
      </c>
      <c r="C95" s="324" t="s">
        <v>206</v>
      </c>
      <c r="D95" s="76">
        <v>0</v>
      </c>
      <c r="E95" s="76">
        <v>1</v>
      </c>
      <c r="F95" s="76">
        <v>1</v>
      </c>
      <c r="G95" s="98">
        <f>F95/E95</f>
        <v>1</v>
      </c>
      <c r="H95" s="14" t="s">
        <v>616</v>
      </c>
    </row>
    <row r="96" spans="1:8" s="9" customFormat="1" ht="40.5" hidden="1" outlineLevel="3" x14ac:dyDescent="0.25">
      <c r="A96" s="97"/>
      <c r="B96" s="105" t="s">
        <v>571</v>
      </c>
      <c r="C96" s="324" t="s">
        <v>120</v>
      </c>
      <c r="D96" s="76">
        <v>18.600000000000001</v>
      </c>
      <c r="E96" s="76">
        <v>18.899999999999999</v>
      </c>
      <c r="F96" s="76">
        <v>8.1</v>
      </c>
      <c r="G96" s="98">
        <f>F96/E96</f>
        <v>0.4285714285714286</v>
      </c>
      <c r="H96" s="14" t="s">
        <v>616</v>
      </c>
    </row>
    <row r="97" spans="1:8" s="9" customFormat="1" ht="27" hidden="1" customHeight="1" outlineLevel="3" x14ac:dyDescent="0.25">
      <c r="A97" s="97"/>
      <c r="B97" s="105" t="s">
        <v>572</v>
      </c>
      <c r="C97" s="324" t="s">
        <v>573</v>
      </c>
      <c r="D97" s="76">
        <v>93.4</v>
      </c>
      <c r="E97" s="76">
        <v>81.099999999999994</v>
      </c>
      <c r="F97" s="76" t="s">
        <v>167</v>
      </c>
      <c r="G97" s="98" t="s">
        <v>167</v>
      </c>
      <c r="H97" s="99" t="s">
        <v>614</v>
      </c>
    </row>
    <row r="98" spans="1:8" s="9" customFormat="1" ht="27" hidden="1" customHeight="1" outlineLevel="2" x14ac:dyDescent="0.25">
      <c r="A98" s="97"/>
      <c r="B98" s="10" t="s">
        <v>574</v>
      </c>
      <c r="C98" s="324" t="s">
        <v>120</v>
      </c>
      <c r="D98" s="76">
        <v>68.099999999999994</v>
      </c>
      <c r="E98" s="76">
        <v>66.23</v>
      </c>
      <c r="F98" s="76" t="s">
        <v>167</v>
      </c>
      <c r="G98" s="98" t="s">
        <v>167</v>
      </c>
      <c r="H98" s="14" t="s">
        <v>616</v>
      </c>
    </row>
    <row r="99" spans="1:8" s="9" customFormat="1" ht="27" hidden="1" customHeight="1" outlineLevel="2" x14ac:dyDescent="0.25">
      <c r="A99" s="97"/>
      <c r="B99" s="10" t="s">
        <v>575</v>
      </c>
      <c r="C99" s="324" t="s">
        <v>120</v>
      </c>
      <c r="D99" s="76">
        <v>100</v>
      </c>
      <c r="E99" s="76">
        <v>100</v>
      </c>
      <c r="F99" s="76" t="s">
        <v>446</v>
      </c>
      <c r="G99" s="98">
        <v>1</v>
      </c>
      <c r="H99" s="103" t="s">
        <v>615</v>
      </c>
    </row>
    <row r="100" spans="1:8" s="9" customFormat="1" ht="27" hidden="1" customHeight="1" outlineLevel="2" x14ac:dyDescent="0.25">
      <c r="A100" s="97"/>
      <c r="B100" s="10" t="s">
        <v>576</v>
      </c>
      <c r="C100" s="324" t="s">
        <v>577</v>
      </c>
      <c r="D100" s="76">
        <v>10</v>
      </c>
      <c r="E100" s="76">
        <v>10</v>
      </c>
      <c r="F100" s="76">
        <v>10</v>
      </c>
      <c r="G100" s="98">
        <f t="shared" ref="G100" si="8">F100/E100</f>
        <v>1</v>
      </c>
      <c r="H100" s="14" t="s">
        <v>616</v>
      </c>
    </row>
    <row r="101" spans="1:8" s="9" customFormat="1" ht="27.75" hidden="1" customHeight="1" outlineLevel="1" x14ac:dyDescent="0.25">
      <c r="A101" s="97"/>
      <c r="B101" s="466" t="s">
        <v>184</v>
      </c>
      <c r="C101" s="467"/>
      <c r="D101" s="467"/>
      <c r="E101" s="467"/>
      <c r="F101" s="467"/>
      <c r="G101" s="467"/>
      <c r="H101" s="468"/>
    </row>
    <row r="102" spans="1:8" s="9" customFormat="1" ht="44.25" hidden="1" customHeight="1" outlineLevel="2" x14ac:dyDescent="0.25">
      <c r="A102" s="97"/>
      <c r="B102" s="10" t="s">
        <v>197</v>
      </c>
      <c r="C102" s="76" t="s">
        <v>120</v>
      </c>
      <c r="D102" s="76">
        <v>100</v>
      </c>
      <c r="E102" s="76">
        <v>100</v>
      </c>
      <c r="F102" s="76">
        <v>0</v>
      </c>
      <c r="G102" s="98">
        <f>F102/E102</f>
        <v>0</v>
      </c>
      <c r="H102" s="104"/>
    </row>
    <row r="103" spans="1:8" s="9" customFormat="1" ht="27" hidden="1" outlineLevel="2" x14ac:dyDescent="0.25">
      <c r="A103" s="97"/>
      <c r="B103" s="10" t="s">
        <v>578</v>
      </c>
      <c r="C103" s="76" t="s">
        <v>120</v>
      </c>
      <c r="D103" s="76">
        <v>100</v>
      </c>
      <c r="E103" s="76">
        <v>100</v>
      </c>
      <c r="F103" s="76">
        <v>0</v>
      </c>
      <c r="G103" s="98">
        <f>F103/E103</f>
        <v>0</v>
      </c>
      <c r="H103" s="104"/>
    </row>
    <row r="104" spans="1:8" s="9" customFormat="1" ht="17.25" customHeight="1" collapsed="1" x14ac:dyDescent="0.25">
      <c r="A104" s="493" t="s">
        <v>92</v>
      </c>
      <c r="B104" s="494"/>
      <c r="C104" s="494"/>
      <c r="D104" s="494"/>
      <c r="E104" s="494"/>
      <c r="F104" s="494"/>
      <c r="G104" s="494"/>
      <c r="H104" s="495"/>
    </row>
    <row r="105" spans="1:8" s="9" customFormat="1" ht="32.25" hidden="1" customHeight="1" outlineLevel="1" collapsed="1" x14ac:dyDescent="0.25">
      <c r="A105" s="97"/>
      <c r="B105" s="466" t="s">
        <v>181</v>
      </c>
      <c r="C105" s="467"/>
      <c r="D105" s="467"/>
      <c r="E105" s="467"/>
      <c r="F105" s="467"/>
      <c r="G105" s="467"/>
      <c r="H105" s="468"/>
    </row>
    <row r="106" spans="1:8" s="9" customFormat="1" ht="67.5" hidden="1" outlineLevel="2" x14ac:dyDescent="0.25">
      <c r="A106" s="97"/>
      <c r="B106" s="10" t="s">
        <v>627</v>
      </c>
      <c r="C106" s="76" t="s">
        <v>200</v>
      </c>
      <c r="D106" s="76">
        <v>150</v>
      </c>
      <c r="E106" s="76">
        <v>200</v>
      </c>
      <c r="F106" s="76">
        <v>0</v>
      </c>
      <c r="G106" s="98">
        <f>F106/E106</f>
        <v>0</v>
      </c>
      <c r="H106" s="99"/>
    </row>
    <row r="107" spans="1:8" s="9" customFormat="1" ht="40.5" hidden="1" outlineLevel="2" x14ac:dyDescent="0.25">
      <c r="A107" s="97"/>
      <c r="B107" s="10" t="s">
        <v>671</v>
      </c>
      <c r="C107" s="76" t="s">
        <v>120</v>
      </c>
      <c r="D107" s="76">
        <v>60</v>
      </c>
      <c r="E107" s="76">
        <v>90</v>
      </c>
      <c r="F107" s="76">
        <v>0</v>
      </c>
      <c r="G107" s="98">
        <f>F107/E107</f>
        <v>0</v>
      </c>
      <c r="H107" s="99"/>
    </row>
    <row r="108" spans="1:8" s="9" customFormat="1" ht="40.5" hidden="1" outlineLevel="2" x14ac:dyDescent="0.25">
      <c r="A108" s="97"/>
      <c r="B108" s="10" t="s">
        <v>672</v>
      </c>
      <c r="C108" s="76" t="s">
        <v>151</v>
      </c>
      <c r="D108" s="76">
        <v>1</v>
      </c>
      <c r="E108" s="76">
        <v>1</v>
      </c>
      <c r="F108" s="76">
        <v>0</v>
      </c>
      <c r="G108" s="98">
        <f>F108/E108</f>
        <v>0</v>
      </c>
      <c r="H108" s="104"/>
    </row>
    <row r="109" spans="1:8" s="9" customFormat="1" ht="33.75" hidden="1" customHeight="1" outlineLevel="1" collapsed="1" x14ac:dyDescent="0.25">
      <c r="A109" s="97"/>
      <c r="B109" s="466" t="s">
        <v>94</v>
      </c>
      <c r="C109" s="467"/>
      <c r="D109" s="467"/>
      <c r="E109" s="467"/>
      <c r="F109" s="467"/>
      <c r="G109" s="467"/>
      <c r="H109" s="468"/>
    </row>
    <row r="110" spans="1:8" s="9" customFormat="1" hidden="1" outlineLevel="2" x14ac:dyDescent="0.25">
      <c r="B110" s="10" t="s">
        <v>565</v>
      </c>
      <c r="C110" s="76" t="s">
        <v>120</v>
      </c>
      <c r="D110" s="76">
        <v>1</v>
      </c>
      <c r="E110" s="76">
        <v>1</v>
      </c>
      <c r="F110" s="76">
        <v>0</v>
      </c>
      <c r="G110" s="98">
        <f>F110/E110</f>
        <v>0</v>
      </c>
      <c r="H110" s="104"/>
    </row>
    <row r="111" spans="1:8" s="9" customFormat="1" ht="27.75" hidden="1" customHeight="1" outlineLevel="2" x14ac:dyDescent="0.25">
      <c r="A111" s="97"/>
      <c r="B111" s="10" t="s">
        <v>566</v>
      </c>
      <c r="C111" s="76" t="s">
        <v>120</v>
      </c>
      <c r="D111" s="76">
        <v>100</v>
      </c>
      <c r="E111" s="76">
        <v>100</v>
      </c>
      <c r="F111" s="76" t="s">
        <v>446</v>
      </c>
      <c r="G111" s="98">
        <v>1</v>
      </c>
      <c r="H111" s="104"/>
    </row>
    <row r="112" spans="1:8" s="9" customFormat="1" ht="27.75" hidden="1" customHeight="1" outlineLevel="2" x14ac:dyDescent="0.25">
      <c r="A112" s="97"/>
      <c r="B112" s="10" t="s">
        <v>568</v>
      </c>
      <c r="C112" s="490"/>
      <c r="D112" s="491"/>
      <c r="E112" s="491"/>
      <c r="F112" s="491"/>
      <c r="G112" s="491"/>
      <c r="H112" s="492"/>
    </row>
    <row r="113" spans="1:8" s="9" customFormat="1" hidden="1" outlineLevel="2" x14ac:dyDescent="0.25">
      <c r="A113" s="97"/>
      <c r="B113" s="10" t="s">
        <v>569</v>
      </c>
      <c r="C113" s="76" t="s">
        <v>151</v>
      </c>
      <c r="D113" s="76">
        <v>0</v>
      </c>
      <c r="E113" s="76">
        <v>1</v>
      </c>
      <c r="F113" s="76">
        <v>0</v>
      </c>
      <c r="G113" s="98">
        <f>F113/E113</f>
        <v>0</v>
      </c>
      <c r="H113" s="104"/>
    </row>
    <row r="114" spans="1:8" s="9" customFormat="1" ht="27" hidden="1" outlineLevel="3" x14ac:dyDescent="0.25">
      <c r="A114" s="97"/>
      <c r="B114" s="122" t="s">
        <v>570</v>
      </c>
      <c r="C114" s="76" t="s">
        <v>206</v>
      </c>
      <c r="D114" s="76">
        <v>0</v>
      </c>
      <c r="E114" s="76">
        <v>1</v>
      </c>
      <c r="F114" s="76">
        <v>0</v>
      </c>
      <c r="G114" s="98">
        <f>F114/E114</f>
        <v>0</v>
      </c>
      <c r="H114" s="104"/>
    </row>
    <row r="115" spans="1:8" ht="40.5" hidden="1" outlineLevel="3" x14ac:dyDescent="0.25">
      <c r="A115" s="34"/>
      <c r="B115" s="59" t="s">
        <v>571</v>
      </c>
      <c r="C115" s="26" t="s">
        <v>120</v>
      </c>
      <c r="D115" s="68">
        <v>17.3</v>
      </c>
      <c r="E115" s="68">
        <v>17.600000000000001</v>
      </c>
      <c r="F115" s="68">
        <v>0</v>
      </c>
      <c r="G115" s="64">
        <f>F115/E115</f>
        <v>0</v>
      </c>
      <c r="H115" s="36"/>
    </row>
    <row r="116" spans="1:8" s="9" customFormat="1" ht="27" hidden="1" outlineLevel="3" x14ac:dyDescent="0.25">
      <c r="A116" s="97"/>
      <c r="B116" s="10" t="s">
        <v>572</v>
      </c>
      <c r="C116" s="274" t="s">
        <v>673</v>
      </c>
      <c r="D116" s="121">
        <v>114.5</v>
      </c>
      <c r="E116" s="121">
        <v>87.1</v>
      </c>
      <c r="F116" s="121">
        <v>31.5</v>
      </c>
      <c r="G116" s="127">
        <f t="shared" ref="G116:G119" si="9">F116/E116</f>
        <v>0.36165327210103332</v>
      </c>
      <c r="H116" s="104"/>
    </row>
    <row r="117" spans="1:8" s="9" customFormat="1" ht="40.5" hidden="1" outlineLevel="3" x14ac:dyDescent="0.25">
      <c r="A117" s="97"/>
      <c r="B117" s="10" t="s">
        <v>674</v>
      </c>
      <c r="C117" s="274" t="s">
        <v>585</v>
      </c>
      <c r="D117" s="121">
        <v>100</v>
      </c>
      <c r="E117" s="121">
        <v>100</v>
      </c>
      <c r="F117" s="121">
        <v>100</v>
      </c>
      <c r="G117" s="146">
        <f t="shared" si="9"/>
        <v>1</v>
      </c>
      <c r="H117" s="104"/>
    </row>
    <row r="118" spans="1:8" s="9" customFormat="1" ht="27" hidden="1" outlineLevel="2" x14ac:dyDescent="0.25">
      <c r="A118" s="97"/>
      <c r="B118" s="10" t="s">
        <v>574</v>
      </c>
      <c r="C118" s="274" t="s">
        <v>120</v>
      </c>
      <c r="D118" s="121">
        <v>40.700000000000003</v>
      </c>
      <c r="E118" s="121">
        <v>38.299999999999997</v>
      </c>
      <c r="F118" s="121">
        <v>0</v>
      </c>
      <c r="G118" s="146">
        <f t="shared" si="9"/>
        <v>0</v>
      </c>
      <c r="H118" s="104"/>
    </row>
    <row r="119" spans="1:8" s="9" customFormat="1" ht="27" hidden="1" outlineLevel="2" x14ac:dyDescent="0.25">
      <c r="A119" s="273"/>
      <c r="B119" s="10" t="s">
        <v>576</v>
      </c>
      <c r="C119" s="274" t="s">
        <v>675</v>
      </c>
      <c r="D119" s="121">
        <v>20</v>
      </c>
      <c r="E119" s="121">
        <v>20</v>
      </c>
      <c r="F119" s="121">
        <v>20</v>
      </c>
      <c r="G119" s="146">
        <f t="shared" si="9"/>
        <v>1</v>
      </c>
      <c r="H119" s="273"/>
    </row>
    <row r="120" spans="1:8" s="9" customFormat="1" ht="27.75" hidden="1" customHeight="1" outlineLevel="1" collapsed="1" x14ac:dyDescent="0.25">
      <c r="A120" s="97"/>
      <c r="B120" s="466" t="s">
        <v>185</v>
      </c>
      <c r="C120" s="467"/>
      <c r="D120" s="467"/>
      <c r="E120" s="467"/>
      <c r="F120" s="467"/>
      <c r="G120" s="467"/>
      <c r="H120" s="468"/>
    </row>
    <row r="121" spans="1:8" s="9" customFormat="1" ht="44.25" hidden="1" customHeight="1" outlineLevel="2" x14ac:dyDescent="0.25">
      <c r="A121" s="97"/>
      <c r="B121" s="10" t="s">
        <v>197</v>
      </c>
      <c r="C121" s="76" t="s">
        <v>120</v>
      </c>
      <c r="D121" s="76">
        <v>100</v>
      </c>
      <c r="E121" s="76">
        <v>100</v>
      </c>
      <c r="F121" s="76">
        <v>50</v>
      </c>
      <c r="G121" s="98">
        <f>F121/E121</f>
        <v>0.5</v>
      </c>
      <c r="H121" s="104"/>
    </row>
    <row r="122" spans="1:8" s="9" customFormat="1" ht="27" hidden="1" outlineLevel="2" x14ac:dyDescent="0.25">
      <c r="A122" s="97"/>
      <c r="B122" s="10" t="s">
        <v>246</v>
      </c>
      <c r="C122" s="76" t="s">
        <v>120</v>
      </c>
      <c r="D122" s="76">
        <v>100</v>
      </c>
      <c r="E122" s="76">
        <v>100</v>
      </c>
      <c r="F122" s="76">
        <v>0</v>
      </c>
      <c r="G122" s="98">
        <f>F122/E122</f>
        <v>0</v>
      </c>
      <c r="H122" s="104"/>
    </row>
    <row r="123" spans="1:8" ht="17.25" customHeight="1" collapsed="1" x14ac:dyDescent="0.25">
      <c r="A123" s="487" t="s">
        <v>96</v>
      </c>
      <c r="B123" s="488"/>
      <c r="C123" s="488"/>
      <c r="D123" s="488"/>
      <c r="E123" s="488"/>
      <c r="F123" s="488"/>
      <c r="G123" s="488"/>
      <c r="H123" s="489"/>
    </row>
    <row r="124" spans="1:8" s="9" customFormat="1" ht="32.25" hidden="1" customHeight="1" outlineLevel="1" collapsed="1" x14ac:dyDescent="0.25">
      <c r="A124" s="97"/>
      <c r="B124" s="466" t="s">
        <v>186</v>
      </c>
      <c r="C124" s="467"/>
      <c r="D124" s="467"/>
      <c r="E124" s="467"/>
      <c r="F124" s="467"/>
      <c r="G124" s="467"/>
      <c r="H124" s="468"/>
    </row>
    <row r="125" spans="1:8" s="166" customFormat="1" ht="15" hidden="1" customHeight="1" outlineLevel="2" x14ac:dyDescent="0.25">
      <c r="A125" s="13"/>
      <c r="B125" s="466" t="s">
        <v>222</v>
      </c>
      <c r="C125" s="467"/>
      <c r="D125" s="467"/>
      <c r="E125" s="467"/>
      <c r="F125" s="467"/>
      <c r="G125" s="467"/>
      <c r="H125" s="468"/>
    </row>
    <row r="126" spans="1:8" s="166" customFormat="1" ht="39.75" hidden="1" customHeight="1" outlineLevel="3" x14ac:dyDescent="0.25">
      <c r="A126" s="13"/>
      <c r="B126" s="164" t="s">
        <v>595</v>
      </c>
      <c r="C126" s="265" t="s">
        <v>120</v>
      </c>
      <c r="D126" s="76">
        <v>100</v>
      </c>
      <c r="E126" s="76">
        <v>100</v>
      </c>
      <c r="F126" s="76" t="s">
        <v>446</v>
      </c>
      <c r="G126" s="15">
        <v>1</v>
      </c>
      <c r="H126" s="164"/>
    </row>
    <row r="127" spans="1:8" s="166" customFormat="1" ht="15" hidden="1" customHeight="1" outlineLevel="2" x14ac:dyDescent="0.25">
      <c r="A127" s="13"/>
      <c r="B127" s="466" t="s">
        <v>223</v>
      </c>
      <c r="C127" s="467"/>
      <c r="D127" s="467"/>
      <c r="E127" s="467"/>
      <c r="F127" s="467"/>
      <c r="G127" s="467"/>
      <c r="H127" s="468"/>
    </row>
    <row r="128" spans="1:8" s="166" customFormat="1" ht="40.5" hidden="1" customHeight="1" outlineLevel="3" x14ac:dyDescent="0.25">
      <c r="A128" s="13"/>
      <c r="B128" s="164" t="s">
        <v>247</v>
      </c>
      <c r="C128" s="265" t="s">
        <v>120</v>
      </c>
      <c r="D128" s="76">
        <v>100</v>
      </c>
      <c r="E128" s="76">
        <v>100</v>
      </c>
      <c r="F128" s="76">
        <v>0</v>
      </c>
      <c r="G128" s="15">
        <f>F128/E128</f>
        <v>0</v>
      </c>
      <c r="H128" s="164"/>
    </row>
    <row r="129" spans="1:8" s="166" customFormat="1" ht="40.5" hidden="1" outlineLevel="3" x14ac:dyDescent="0.25">
      <c r="A129" s="13"/>
      <c r="B129" s="164" t="s">
        <v>596</v>
      </c>
      <c r="C129" s="265" t="s">
        <v>120</v>
      </c>
      <c r="D129" s="76">
        <v>100</v>
      </c>
      <c r="E129" s="76">
        <v>100</v>
      </c>
      <c r="F129" s="76">
        <v>0</v>
      </c>
      <c r="G129" s="15">
        <f>F129/E129</f>
        <v>0</v>
      </c>
      <c r="H129" s="164"/>
    </row>
    <row r="130" spans="1:8" s="166" customFormat="1" ht="40.5" hidden="1" outlineLevel="3" x14ac:dyDescent="0.25">
      <c r="A130" s="13"/>
      <c r="B130" s="164" t="s">
        <v>597</v>
      </c>
      <c r="C130" s="265" t="s">
        <v>120</v>
      </c>
      <c r="D130" s="76">
        <v>100</v>
      </c>
      <c r="E130" s="76">
        <v>100</v>
      </c>
      <c r="F130" s="76">
        <v>100</v>
      </c>
      <c r="G130" s="15">
        <f>F130/E130</f>
        <v>1</v>
      </c>
      <c r="H130" s="164"/>
    </row>
    <row r="131" spans="1:8" ht="33.75" hidden="1" customHeight="1" outlineLevel="1" collapsed="1" x14ac:dyDescent="0.25">
      <c r="A131" s="34"/>
      <c r="B131" s="484" t="s">
        <v>187</v>
      </c>
      <c r="C131" s="485"/>
      <c r="D131" s="485"/>
      <c r="E131" s="485"/>
      <c r="F131" s="485"/>
      <c r="G131" s="485"/>
      <c r="H131" s="486"/>
    </row>
    <row r="132" spans="1:8" hidden="1" outlineLevel="2" x14ac:dyDescent="0.25">
      <c r="A132" s="34"/>
      <c r="B132" s="478" t="s">
        <v>112</v>
      </c>
      <c r="C132" s="479"/>
      <c r="D132" s="479"/>
      <c r="E132" s="479"/>
      <c r="F132" s="479"/>
      <c r="G132" s="479"/>
      <c r="H132" s="480"/>
    </row>
    <row r="133" spans="1:8" ht="27" hidden="1" outlineLevel="2" x14ac:dyDescent="0.25">
      <c r="A133" s="34"/>
      <c r="B133" s="69" t="s">
        <v>189</v>
      </c>
      <c r="C133" s="25" t="s">
        <v>689</v>
      </c>
      <c r="D133" s="25">
        <v>744</v>
      </c>
      <c r="E133" s="25">
        <v>744</v>
      </c>
      <c r="F133" s="25">
        <v>0</v>
      </c>
      <c r="G133" s="35">
        <f>F133/E133</f>
        <v>0</v>
      </c>
      <c r="H133" s="26" t="s">
        <v>194</v>
      </c>
    </row>
    <row r="134" spans="1:8" ht="27" hidden="1" outlineLevel="2" x14ac:dyDescent="0.25">
      <c r="A134" s="34"/>
      <c r="B134" s="69" t="s">
        <v>190</v>
      </c>
      <c r="C134" s="25" t="s">
        <v>689</v>
      </c>
      <c r="D134" s="25">
        <v>704</v>
      </c>
      <c r="E134" s="25">
        <v>704</v>
      </c>
      <c r="F134" s="25">
        <v>0</v>
      </c>
      <c r="G134" s="35">
        <f>F134/E134</f>
        <v>0</v>
      </c>
      <c r="H134" s="26" t="s">
        <v>194</v>
      </c>
    </row>
    <row r="135" spans="1:8" ht="30.75" hidden="1" customHeight="1" outlineLevel="2" x14ac:dyDescent="0.25">
      <c r="A135" s="34"/>
      <c r="B135" s="69" t="s">
        <v>191</v>
      </c>
      <c r="C135" s="43" t="s">
        <v>192</v>
      </c>
      <c r="D135" s="25">
        <v>105</v>
      </c>
      <c r="E135" s="25">
        <v>105</v>
      </c>
      <c r="F135" s="25">
        <v>57.5</v>
      </c>
      <c r="G135" s="35">
        <f>F135/E135</f>
        <v>0.54761904761904767</v>
      </c>
      <c r="H135" s="26" t="s">
        <v>194</v>
      </c>
    </row>
    <row r="136" spans="1:8" ht="27" hidden="1" outlineLevel="2" x14ac:dyDescent="0.25">
      <c r="A136" s="34"/>
      <c r="B136" s="69" t="s">
        <v>193</v>
      </c>
      <c r="C136" s="25" t="s">
        <v>690</v>
      </c>
      <c r="D136" s="25">
        <v>8600</v>
      </c>
      <c r="E136" s="25">
        <v>8600</v>
      </c>
      <c r="F136" s="25">
        <v>721</v>
      </c>
      <c r="G136" s="35">
        <f>F136/E136</f>
        <v>8.3837209302325577E-2</v>
      </c>
      <c r="H136" s="26" t="s">
        <v>194</v>
      </c>
    </row>
    <row r="137" spans="1:8" hidden="1" outlineLevel="2" x14ac:dyDescent="0.25">
      <c r="A137" s="34"/>
      <c r="B137" s="478" t="s">
        <v>113</v>
      </c>
      <c r="C137" s="479"/>
      <c r="D137" s="479"/>
      <c r="E137" s="479"/>
      <c r="F137" s="479"/>
      <c r="G137" s="479"/>
      <c r="H137" s="480"/>
    </row>
    <row r="138" spans="1:8" ht="27" hidden="1" outlineLevel="2" x14ac:dyDescent="0.25">
      <c r="A138" s="34"/>
      <c r="B138" s="59" t="s">
        <v>472</v>
      </c>
      <c r="C138" s="25" t="s">
        <v>120</v>
      </c>
      <c r="D138" s="25">
        <v>0.3</v>
      </c>
      <c r="E138" s="25">
        <v>0.3</v>
      </c>
      <c r="F138" s="65">
        <v>0</v>
      </c>
      <c r="G138" s="35">
        <f>F138/E138</f>
        <v>0</v>
      </c>
      <c r="H138" s="25"/>
    </row>
    <row r="140" spans="1:8" s="39" customFormat="1" ht="15.75" x14ac:dyDescent="0.25">
      <c r="A140" s="38" t="s">
        <v>274</v>
      </c>
      <c r="B140" s="39" t="s">
        <v>617</v>
      </c>
    </row>
  </sheetData>
  <mergeCells count="42">
    <mergeCell ref="A104:H104"/>
    <mergeCell ref="B105:H105"/>
    <mergeCell ref="A1:H1"/>
    <mergeCell ref="A2:H2"/>
    <mergeCell ref="A4:A5"/>
    <mergeCell ref="B4:B5"/>
    <mergeCell ref="C4:C5"/>
    <mergeCell ref="D4:D5"/>
    <mergeCell ref="E4:E5"/>
    <mergeCell ref="G4:G5"/>
    <mergeCell ref="H4:H5"/>
    <mergeCell ref="F4:F5"/>
    <mergeCell ref="A6:H6"/>
    <mergeCell ref="B7:H7"/>
    <mergeCell ref="A64:H64"/>
    <mergeCell ref="B61:H61"/>
    <mergeCell ref="B101:H101"/>
    <mergeCell ref="B13:H13"/>
    <mergeCell ref="B42:H42"/>
    <mergeCell ref="A45:H45"/>
    <mergeCell ref="B46:H46"/>
    <mergeCell ref="B52:H52"/>
    <mergeCell ref="A26:H26"/>
    <mergeCell ref="B23:H23"/>
    <mergeCell ref="B27:H27"/>
    <mergeCell ref="B33:H33"/>
    <mergeCell ref="B137:H137"/>
    <mergeCell ref="B65:H65"/>
    <mergeCell ref="B71:H71"/>
    <mergeCell ref="B80:H80"/>
    <mergeCell ref="A83:H83"/>
    <mergeCell ref="B84:H84"/>
    <mergeCell ref="B131:H131"/>
    <mergeCell ref="A123:H123"/>
    <mergeCell ref="B124:H124"/>
    <mergeCell ref="B132:H132"/>
    <mergeCell ref="B120:H120"/>
    <mergeCell ref="B89:H89"/>
    <mergeCell ref="C112:H112"/>
    <mergeCell ref="B109:H109"/>
    <mergeCell ref="B127:H127"/>
    <mergeCell ref="B125:H125"/>
  </mergeCells>
  <pageMargins left="0.7" right="0.7" top="0.75" bottom="0.75" header="0.3" footer="0.3"/>
  <pageSetup paperSize="9" scale="63" orientation="portrait" r:id="rId1"/>
  <rowBreaks count="1" manualBreakCount="1">
    <brk id="38" max="7" man="1"/>
  </rowBreaks>
  <colBreaks count="1" manualBreakCount="1">
    <brk id="1" max="1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Бр</vt:lpstr>
      <vt:lpstr>Показатели Бр</vt:lpstr>
      <vt:lpstr>Поселения</vt:lpstr>
      <vt:lpstr>Показатели поселения</vt:lpstr>
      <vt:lpstr>Бр!Заголовки_для_печати</vt:lpstr>
      <vt:lpstr>Поселения!Заголовки_для_печати</vt:lpstr>
      <vt:lpstr>Бр!Область_печати</vt:lpstr>
      <vt:lpstr>'Показатели Бр'!Область_печати</vt:lpstr>
      <vt:lpstr>'Показатели поселения'!Область_печати</vt:lpstr>
      <vt:lpstr>Поселения!Область_печати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Бурматова Людмила Михайловна</cp:lastModifiedBy>
  <cp:lastPrinted>2016-11-16T09:45:00Z</cp:lastPrinted>
  <dcterms:created xsi:type="dcterms:W3CDTF">2014-04-24T03:02:31Z</dcterms:created>
  <dcterms:modified xsi:type="dcterms:W3CDTF">2016-11-21T09:12:30Z</dcterms:modified>
</cp:coreProperties>
</file>